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DF6E9459-6CE4-4C32-8DBF-FE14FEE307AF}" xr6:coauthVersionLast="47" xr6:coauthVersionMax="47" xr10:uidLastSave="{00000000-0000-0000-0000-000000000000}"/>
  <bookViews>
    <workbookView xWindow="-110" yWindow="-110" windowWidth="19420" windowHeight="1030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Inventory'!$A$5:$R$520</definedName>
    <definedName name="_xlnm._FilterDatabase" localSheetId="4" hidden="1">'Stock Bal_Audit'!$B$4:$E$165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12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490" i="1" l="1"/>
  <c r="P490" i="1" s="1"/>
  <c r="O500" i="1"/>
  <c r="O511" i="1"/>
  <c r="O497" i="1"/>
  <c r="P497" i="1" s="1"/>
  <c r="O506" i="1"/>
  <c r="P506" i="1" s="1"/>
  <c r="O509" i="1"/>
  <c r="O496" i="1"/>
  <c r="P496" i="1" s="1"/>
  <c r="O478" i="1"/>
  <c r="O491" i="1"/>
  <c r="O487" i="1"/>
  <c r="P487" i="1"/>
  <c r="P500" i="1"/>
  <c r="P511" i="1"/>
  <c r="O471" i="1"/>
  <c r="O489" i="1"/>
  <c r="O454" i="1"/>
  <c r="O477" i="1"/>
  <c r="O463" i="1"/>
  <c r="O479" i="1"/>
  <c r="O467" i="1"/>
  <c r="O459" i="1"/>
  <c r="O462" i="1"/>
  <c r="O498" i="1"/>
  <c r="P498" i="1" s="1"/>
  <c r="O466" i="1"/>
  <c r="O299" i="1"/>
  <c r="P489" i="1"/>
  <c r="L487" i="1"/>
  <c r="L488" i="1"/>
  <c r="L489" i="1"/>
  <c r="L490" i="1"/>
  <c r="L491" i="1"/>
  <c r="L492" i="1"/>
  <c r="L493" i="1"/>
  <c r="L494" i="1"/>
  <c r="L495" i="1"/>
  <c r="L496" i="1"/>
  <c r="L497" i="1"/>
  <c r="L498" i="1"/>
  <c r="L499" i="1"/>
  <c r="L500" i="1"/>
  <c r="L501" i="1"/>
  <c r="L502" i="1"/>
  <c r="L503" i="1"/>
  <c r="L504" i="1"/>
  <c r="L505" i="1"/>
  <c r="L506" i="1"/>
  <c r="L507" i="1"/>
  <c r="L508" i="1"/>
  <c r="L509" i="1"/>
  <c r="L510" i="1"/>
  <c r="L511" i="1"/>
  <c r="L512" i="1"/>
  <c r="L513" i="1"/>
  <c r="L514" i="1"/>
  <c r="L515" i="1"/>
  <c r="L516" i="1"/>
  <c r="L517" i="1"/>
  <c r="L518" i="1"/>
  <c r="L519" i="1"/>
  <c r="L520" i="1"/>
  <c r="P488" i="1"/>
  <c r="P491" i="1"/>
  <c r="P492" i="1"/>
  <c r="P493" i="1"/>
  <c r="P494" i="1"/>
  <c r="P495" i="1"/>
  <c r="P499" i="1"/>
  <c r="P501" i="1"/>
  <c r="P502" i="1"/>
  <c r="P503" i="1"/>
  <c r="P504" i="1"/>
  <c r="P505" i="1"/>
  <c r="P507" i="1"/>
  <c r="P508" i="1"/>
  <c r="P509" i="1"/>
  <c r="P510" i="1"/>
  <c r="P512" i="1"/>
  <c r="P513" i="1"/>
  <c r="P514" i="1"/>
  <c r="P515" i="1"/>
  <c r="P516" i="1"/>
  <c r="P517" i="1"/>
  <c r="P518" i="1"/>
  <c r="P519" i="1"/>
  <c r="P520" i="1"/>
  <c r="O476" i="1" l="1"/>
  <c r="O401" i="1" l="1"/>
  <c r="O461" i="1"/>
  <c r="O481" i="1"/>
  <c r="O460" i="1"/>
  <c r="O475" i="1"/>
  <c r="O458" i="1"/>
  <c r="O451" i="1"/>
  <c r="O474" i="1"/>
  <c r="O436" i="1"/>
  <c r="O449" i="1"/>
  <c r="O469" i="1"/>
  <c r="O452" i="1"/>
  <c r="O468" i="1"/>
  <c r="O420" i="1"/>
  <c r="O472" i="1"/>
  <c r="O455" i="1"/>
  <c r="O354" i="1" l="1"/>
  <c r="O457" i="1"/>
  <c r="O448" i="1"/>
  <c r="O446" i="1"/>
  <c r="O435" i="1"/>
  <c r="P468" i="1" l="1"/>
  <c r="P469" i="1"/>
  <c r="P470" i="1"/>
  <c r="P471" i="1"/>
  <c r="P472" i="1"/>
  <c r="P473" i="1"/>
  <c r="P474" i="1"/>
  <c r="P475" i="1"/>
  <c r="P476" i="1"/>
  <c r="P477" i="1"/>
  <c r="P478" i="1"/>
  <c r="P479" i="1"/>
  <c r="P480" i="1"/>
  <c r="P481" i="1"/>
  <c r="P482" i="1"/>
  <c r="P483" i="1"/>
  <c r="P484" i="1"/>
  <c r="P485" i="1"/>
  <c r="P486" i="1"/>
  <c r="P456" i="1"/>
  <c r="P457" i="1"/>
  <c r="P458" i="1"/>
  <c r="P459" i="1"/>
  <c r="P460" i="1"/>
  <c r="P461" i="1"/>
  <c r="P462" i="1"/>
  <c r="P463" i="1"/>
  <c r="P464" i="1"/>
  <c r="P465" i="1"/>
  <c r="P466" i="1"/>
  <c r="P467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L485" i="1"/>
  <c r="L486" i="1"/>
  <c r="O450" i="1"/>
  <c r="O437" i="1" l="1"/>
  <c r="O424" i="1" l="1"/>
  <c r="O447" i="1"/>
  <c r="P450" i="1"/>
  <c r="P455" i="1" l="1"/>
  <c r="P454" i="1"/>
  <c r="B454" i="1"/>
  <c r="C454" i="1"/>
  <c r="L454" i="1"/>
  <c r="O431" i="1"/>
  <c r="O430" i="1"/>
  <c r="P426" i="1" l="1"/>
  <c r="O428" i="1"/>
  <c r="L450" i="1" l="1"/>
  <c r="B450" i="1"/>
  <c r="C450" i="1"/>
  <c r="P451" i="1"/>
  <c r="P452" i="1"/>
  <c r="P453" i="1"/>
  <c r="B455" i="1"/>
  <c r="C455" i="1"/>
  <c r="L451" i="1"/>
  <c r="L452" i="1"/>
  <c r="L453" i="1"/>
  <c r="L455" i="1"/>
  <c r="B452" i="1"/>
  <c r="C452" i="1"/>
  <c r="B453" i="1"/>
  <c r="C453" i="1"/>
  <c r="B451" i="1"/>
  <c r="C451" i="1"/>
  <c r="P449" i="1"/>
  <c r="B449" i="1"/>
  <c r="C449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L449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62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l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l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  <c r="M485" i="1" s="1"/>
  <c r="M486" i="1" s="1"/>
  <c r="M487" i="1" s="1"/>
  <c r="M488" i="1" s="1"/>
  <c r="M489" i="1" s="1"/>
  <c r="M490" i="1" s="1"/>
  <c r="M491" i="1" s="1"/>
  <c r="M492" i="1" s="1"/>
  <c r="M493" i="1" s="1"/>
  <c r="M494" i="1" s="1"/>
  <c r="M495" i="1" s="1"/>
  <c r="M496" i="1" s="1"/>
  <c r="M497" i="1" s="1"/>
  <c r="M498" i="1" s="1"/>
  <c r="M499" i="1" s="1"/>
  <c r="M500" i="1" s="1"/>
  <c r="M501" i="1" s="1"/>
  <c r="M502" i="1" s="1"/>
  <c r="M503" i="1" s="1"/>
  <c r="M504" i="1" s="1"/>
  <c r="M505" i="1" s="1"/>
  <c r="M506" i="1" s="1"/>
  <c r="M507" i="1" s="1"/>
  <c r="M508" i="1" s="1"/>
  <c r="M509" i="1" s="1"/>
  <c r="M510" i="1" s="1"/>
  <c r="M511" i="1" s="1"/>
  <c r="M512" i="1" s="1"/>
  <c r="M513" i="1" s="1"/>
  <c r="M514" i="1" s="1"/>
  <c r="M515" i="1" s="1"/>
  <c r="M516" i="1" s="1"/>
  <c r="M517" i="1" s="1"/>
  <c r="M518" i="1" s="1"/>
  <c r="M519" i="1" s="1"/>
  <c r="M52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<sst xmlns="http://schemas.openxmlformats.org/spreadsheetml/2006/main" count="5462" uniqueCount="1387">
  <si>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</si>
  <si>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</si>
  <si>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</si>
  <si>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</si>
  <si>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</si>
  <si>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</si>
  <si>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</si>
  <si>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</si>
  <si>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</si>
  <si>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</si>
  <si>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</si>
  <si>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</si>
  <si>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</si>
  <si>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</si>
  <si>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</si>
  <si>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</si>
  <si>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</si>
  <si>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</si>
  <si>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</si>
  <si>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</si>
  <si>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</si>
  <si>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</si>
  <si>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</si>
  <si>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</si>
  <si>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</si>
  <si>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</si>
  <si>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</si>
  <si>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</si>
  <si>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</si>
  <si>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</si>
  <si>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</si>
  <si>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</si>
  <si>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</si>
  <si>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</si>
  <si>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</si>
  <si>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</si>
  <si>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</si>
  <si>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</si>
  <si>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</si>
  <si>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</si>
  <si>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</si>
  <si>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</si>
  <si>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</si>
  <si>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</si>
  <si>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</si>
  <si>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</si>
  <si>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</si>
  <si>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</si>
  <si>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</si>
  <si>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</si>
  <si>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</si>
  <si>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</si>
  <si>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</si>
  <si>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</si>
  <si>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</si>
  <si>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</si>
  <si>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</si>
  <si>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</si>
  <si>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</si>
  <si>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</si>
  <si>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</si>
  <si>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</si>
  <si>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</si>
  <si>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</si>
  <si>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</si>
  <si>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</si>
  <si>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</si>
  <si>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</si>
  <si>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</si>
  <si>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</si>
  <si>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</si>
  <si>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</si>
  <si>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</si>
  <si>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</si>
  <si>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</si>
  <si>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</si>
  <si>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</si>
  <si>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</si>
  <si>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</si>
  <si>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</si>
  <si>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</si>
  <si>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</si>
  <si>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</si>
  <si>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</si>
  <si>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</si>
  <si>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</si>
  <si>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</si>
  <si>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</si>
  <si>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</si>
  <si>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</si>
  <si>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</si>
  <si>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</si>
  <si>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</si>
  <si>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</si>
  <si>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</si>
  <si>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</si>
  <si>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</si>
  <si>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</si>
  <si>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</si>
  <si>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</si>
  <si>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</si>
  <si>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</si>
  <si>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</si>
  <si>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</si>
  <si>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</si>
  <si>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</si>
  <si>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</si>
  <si>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</si>
  <si>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</si>
  <si>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</si>
  <si>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</si>
  <si>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</si>
  <si>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</si>
  <si>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</si>
  <si>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</si>
  <si>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</si>
  <si>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</si>
  <si>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</si>
  <si>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</si>
  <si>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</si>
  <si>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</si>
  <si>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</si>
  <si>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</si>
  <si>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</si>
  <si>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</si>
  <si>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</si>
  <si>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</si>
  <si>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</si>
  <si>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</si>
  <si>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</si>
  <si>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</si>
  <si>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</si>
  <si>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</si>
  <si>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</si>
  <si>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</si>
  <si>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</si>
  <si>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</si>
  <si>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</si>
  <si>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</si>
  <si>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</si>
  <si>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</si>
  <si>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</si>
  <si>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</si>
  <si>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</si>
  <si>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</si>
  <si>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</si>
  <si>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</si>
  <si>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</si>
  <si>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</si>
  <si>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</si>
  <si>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</si>
  <si>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</si>
  <si>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</si>
  <si>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</si>
  <si>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</si>
  <si>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</si>
  <si>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</si>
  <si>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</si>
  <si>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</si>
  <si>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</si>
  <si>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</si>
  <si>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</si>
  <si>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</si>
  <si>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</si>
  <si>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</si>
  <si>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</si>
  <si>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</si>
  <si>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</si>
  <si>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</si>
  <si>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</si>
  <si>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</si>
  <si>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</si>
  <si>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</si>
  <si>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</si>
  <si>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</si>
  <si>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</si>
  <si>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</si>
  <si>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</si>
  <si>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</si>
  <si>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</si>
  <si>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</si>
  <si>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</si>
  <si>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</si>
  <si>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</si>
  <si>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</si>
  <si>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</si>
  <si>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</si>
  <si>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</si>
  <si>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</si>
  <si>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</si>
  <si>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</si>
  <si>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</si>
  <si>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</si>
  <si>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</si>
  <si>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</si>
  <si>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</si>
  <si>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</si>
  <si>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</si>
  <si>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</si>
  <si>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</si>
  <si>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</si>
  <si>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</si>
  <si>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</si>
  <si>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</si>
  <si>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</si>
  <si>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</si>
  <si>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</si>
  <si>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</si>
  <si>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</si>
  <si>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</si>
  <si>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</si>
  <si>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</si>
  <si>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</si>
  <si>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</si>
  <si>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</si>
  <si>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</si>
  <si>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</si>
  <si>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</si>
  <si>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</si>
  <si>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</si>
  <si>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</si>
  <si>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</si>
  <si>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</si>
  <si>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</si>
  <si>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</si>
  <si>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</si>
  <si>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</si>
  <si>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</si>
  <si>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</si>
  <si>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</si>
  <si>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</si>
  <si>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</si>
  <si>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</si>
  <si>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</si>
  <si>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</si>
  <si>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</si>
  <si>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</si>
  <si>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</si>
  <si>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</si>
  <si>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</si>
  <si>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</si>
  <si>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</si>
  <si>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</si>
  <si>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</si>
  <si>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</si>
  <si>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</si>
  <si>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</si>
  <si>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</si>
  <si>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</si>
  <si>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</si>
  <si>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</si>
  <si>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</si>
  <si>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</si>
  <si>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</si>
  <si>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</si>
  <si>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</si>
  <si>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</si>
  <si>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</si>
  <si>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</si>
  <si>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</si>
  <si>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</si>
  <si>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</si>
  <si>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</si>
  <si>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</si>
  <si>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</si>
  <si>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</si>
  <si>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</si>
  <si>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</si>
  <si>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</si>
  <si>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</si>
  <si>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</si>
  <si>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</si>
  <si>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</si>
  <si>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</si>
  <si>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</si>
  <si>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</si>
  <si>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</si>
  <si>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</si>
  <si>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</si>
  <si>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</si>
  <si>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</si>
  <si>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</si>
  <si>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</si>
  <si>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</si>
  <si>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</si>
  <si>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</si>
  <si>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</si>
  <si>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</si>
  <si>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</si>
  <si>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</si>
  <si>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</si>
  <si>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</si>
  <si>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</si>
  <si>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</si>
  <si>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</si>
  <si>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</si>
  <si>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</si>
  <si>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</si>
  <si>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</si>
  <si>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</si>
  <si>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</si>
  <si>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</si>
  <si>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</si>
  <si>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</si>
  <si>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</si>
  <si>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</si>
  <si>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</si>
  <si>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</si>
  <si>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</si>
  <si>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</si>
  <si>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</si>
  <si>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</si>
  <si>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</si>
  <si>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</si>
  <si>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</si>
  <si>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</si>
  <si>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</si>
  <si>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</si>
  <si>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</si>
  <si>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</si>
  <si>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</si>
  <si>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</si>
  <si>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</si>
  <si>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</si>
  <si>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</si>
  <si>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</si>
  <si>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</si>
  <si>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</si>
  <si>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</si>
  <si>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</si>
  <si>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</si>
  <si>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</si>
  <si>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</si>
  <si>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</si>
  <si>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</si>
  <si>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</si>
  <si>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</si>
  <si>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</si>
  <si>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</si>
  <si>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</si>
  <si>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</si>
  <si>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</si>
  <si>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</si>
  <si>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</si>
  <si>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</si>
  <si>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</si>
  <si>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</si>
  <si>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</si>
  <si>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</si>
  <si>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</si>
  <si>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</si>
  <si>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</si>
  <si>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</si>
  <si>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</si>
  <si>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</si>
  <si>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</si>
  <si>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</si>
  <si>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</si>
  <si>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</si>
  <si>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</si>
  <si>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</si>
  <si>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</si>
  <si>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</si>
  <si>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</si>
  <si>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</si>
  <si>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</si>
  <si>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</si>
  <si>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</si>
  <si>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</si>
  <si>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</si>
  <si>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</si>
  <si>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</si>
  <si>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</si>
  <si>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</si>
  <si>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</si>
  <si>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</si>
  <si>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</si>
  <si>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</si>
  <si>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</si>
  <si>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</si>
  <si>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</si>
  <si>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</si>
  <si>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</si>
  <si>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</si>
  <si>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</si>
  <si>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</si>
  <si>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</si>
  <si>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</si>
  <si>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</si>
  <si>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</si>
  <si>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</si>
  <si>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</si>
  <si>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</si>
  <si>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</si>
  <si>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</si>
  <si>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</si>
  <si>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</si>
  <si>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</si>
  <si>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</si>
  <si>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</si>
  <si>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</si>
  <si>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</si>
  <si>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</si>
  <si>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</si>
  <si>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</si>
  <si>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</si>
  <si>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</si>
  <si>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</si>
  <si>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</si>
  <si>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</si>
  <si>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</si>
  <si>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</si>
  <si>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</si>
  <si>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</si>
  <si>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</si>
  <si>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</si>
  <si>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</si>
  <si>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</si>
  <si>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</si>
  <si>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</si>
  <si>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</si>
  <si>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</si>
  <si>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</si>
  <si>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</si>
  <si>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</si>
  <si>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</si>
  <si>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</si>
  <si>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</si>
  <si>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</si>
  <si>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</si>
  <si>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</si>
  <si>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</si>
  <si>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</si>
  <si>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</si>
  <si>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</si>
  <si>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</si>
  <si>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</si>
  <si>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</si>
  <si>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</si>
  <si>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</si>
  <si>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</si>
  <si>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</si>
  <si>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</si>
  <si>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</si>
  <si>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</si>
  <si>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</si>
  <si>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</si>
  <si>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</si>
  <si>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</si>
  <si>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</si>
  <si>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</si>
  <si>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</si>
  <si>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</si>
  <si>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</si>
  <si>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</si>
  <si>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</si>
  <si>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</si>
  <si>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</si>
  <si>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</si>
  <si>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</si>
  <si>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</si>
  <si>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</si>
  <si>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</si>
  <si>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</si>
  <si>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</si>
  <si>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</si>
  <si>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</si>
  <si>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</si>
  <si>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</si>
  <si>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</si>
  <si>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</si>
  <si>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</si>
  <si>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</si>
  <si>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</si>
  <si>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</si>
  <si>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</si>
  <si>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</si>
  <si>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</si>
  <si>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</si>
  <si>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</si>
  <si>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</si>
  <si>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</si>
  <si>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</si>
  <si>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</si>
  <si>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</si>
  <si>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</si>
  <si>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</si>
  <si>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</si>
  <si>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</si>
  <si>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</si>
  <si>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</si>
  <si>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</si>
  <si>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</si>
  <si>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</si>
  <si>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</si>
  <si>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</si>
  <si>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</si>
  <si>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</si>
  <si>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</si>
  <si>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</si>
  <si>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</si>
  <si>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</si>
  <si>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</si>
  <si>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</si>
  <si>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</si>
  <si>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</si>
  <si>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</si>
  <si>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</si>
  <si>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</si>
  <si>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</si>
  <si>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</si>
  <si>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</si>
  <si>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</si>
  <si>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</si>
  <si>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</si>
  <si>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</si>
  <si>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</si>
  <si>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</si>
  <si>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</si>
  <si>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</si>
  <si>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</si>
  <si>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</si>
  <si>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</si>
  <si>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</si>
  <si>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</si>
  <si>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</si>
  <si>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</si>
  <si>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</si>
  <si>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</si>
  <si>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</si>
  <si>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</si>
  <si>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</si>
  <si>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</si>
  <si>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</si>
  <si>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</si>
  <si>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</si>
  <si>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</si>
  <si>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</si>
  <si>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</si>
  <si>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</si>
  <si>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</si>
  <si>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</si>
  <si>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</si>
  <si>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</si>
  <si>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</si>
  <si>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</si>
  <si>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</si>
  <si>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</si>
  <si>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</si>
  <si>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</si>
  <si>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</si>
  <si>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</si>
  <si>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</si>
  <si>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</si>
  <si>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</si>
  <si>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</si>
  <si>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</si>
  <si>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</si>
  <si>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</si>
  <si>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</si>
  <si>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</si>
  <si>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</si>
  <si>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</si>
  <si>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</si>
  <si>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</si>
  <si>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</si>
  <si>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</si>
  <si>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</si>
  <si>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</si>
  <si>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</si>
  <si>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</si>
  <si>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</si>
  <si>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</si>
  <si>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</si>
  <si>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</si>
  <si>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</si>
  <si>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</si>
  <si>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</si>
  <si>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</si>
  <si>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</si>
  <si>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</si>
  <si>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</si>
  <si>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</si>
  <si>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</si>
  <si>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</si>
  <si>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</si>
  <si>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</si>
  <si>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</si>
  <si>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</si>
  <si>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</si>
  <si>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</si>
  <si>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</si>
  <si>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</si>
  <si>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</si>
  <si>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</si>
  <si>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</si>
  <si>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</si>
  <si>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</si>
  <si>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</si>
  <si>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</si>
  <si>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</si>
  <si>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</si>
  <si>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</si>
  <si>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</si>
  <si>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</si>
  <si>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</si>
  <si>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</si>
  <si>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</si>
  <si>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</si>
  <si>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</si>
  <si>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</si>
  <si>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</si>
  <si>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</si>
  <si>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</si>
  <si>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</si>
  <si>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</si>
  <si>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</si>
  <si>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</si>
  <si>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</si>
  <si>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</si>
  <si>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</si>
  <si>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</si>
  <si>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</si>
  <si>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</si>
  <si>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</si>
  <si>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</si>
  <si>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</si>
  <si>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</si>
  <si>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</si>
  <si>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</si>
  <si>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</si>
  <si>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</si>
  <si>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</si>
  <si>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</si>
  <si>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</si>
  <si>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</si>
  <si>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</si>
  <si>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</si>
  <si>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</si>
  <si>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</si>
  <si>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</si>
  <si>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</si>
  <si>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</si>
  <si>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</si>
  <si>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</si>
  <si>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</si>
  <si>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</si>
  <si>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</si>
  <si>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</si>
  <si>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</si>
  <si>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</si>
  <si>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</si>
  <si>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</si>
  <si>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</si>
  <si>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</si>
  <si>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</si>
  <si>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</si>
  <si>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</si>
  <si>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</si>
  <si>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</si>
  <si>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</si>
  <si>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</si>
  <si>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</si>
  <si>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</si>
  <si>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</si>
  <si>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</si>
  <si>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</si>
  <si>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</si>
  <si>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</si>
  <si>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</si>
  <si>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</si>
  <si>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</si>
  <si>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</si>
  <si>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</si>
  <si>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</si>
  <si>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</si>
  <si>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</si>
  <si>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</si>
  <si>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</si>
  <si>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</si>
  <si>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</si>
  <si>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</si>
  <si>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</si>
  <si>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</si>
  <si>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</si>
  <si>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</si>
  <si>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</si>
  <si>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</si>
  <si>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</si>
  <si>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</si>
  <si>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</si>
  <si>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</si>
  <si>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</si>
  <si>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</si>
  <si>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</si>
  <si>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</si>
  <si>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</si>
  <si>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</si>
  <si>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</si>
  <si>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</si>
  <si>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</si>
  <si>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</si>
  <si>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</si>
  <si>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</si>
  <si>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</si>
  <si>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</si>
  <si>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</si>
  <si>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</si>
  <si>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</si>
  <si>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</si>
  <si>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</si>
  <si>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</si>
  <si>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</si>
  <si>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</si>
  <si>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</si>
  <si>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</si>
  <si>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</si>
  <si>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</si>
  <si>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</si>
  <si>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</si>
  <si>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</si>
  <si>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</si>
  <si>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</si>
  <si>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</si>
  <si>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</si>
  <si>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</si>
  <si>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</si>
  <si>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</si>
  <si>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</si>
  <si>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</si>
  <si>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</si>
  <si>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</si>
  <si>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</si>
  <si>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</si>
  <si>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</si>
  <si>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</si>
  <si>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</si>
  <si>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</si>
  <si>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</si>
  <si>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</si>
  <si>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</si>
  <si>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</si>
  <si>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</si>
  <si>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</si>
  <si>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</si>
  <si>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</si>
  <si>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</si>
  <si>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</si>
  <si>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</si>
  <si>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</si>
  <si>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</si>
  <si>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</si>
  <si>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</si>
  <si>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</si>
  <si>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</si>
  <si>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</si>
  <si>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</si>
  <si>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</si>
  <si>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</si>
  <si>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</si>
  <si>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</si>
  <si>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</si>
  <si>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</si>
  <si>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</si>
  <si>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</si>
  <si>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</si>
  <si>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</si>
  <si>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</si>
  <si>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</si>
  <si>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</si>
  <si>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</si>
  <si>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</si>
  <si>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</si>
  <si>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</si>
  <si>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</si>
  <si>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</si>
  <si>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</si>
  <si>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</si>
  <si>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</si>
  <si>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</si>
  <si>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</si>
  <si>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</si>
  <si>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</si>
  <si>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</si>
  <si>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</si>
  <si>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</si>
  <si>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</si>
  <si>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</si>
  <si>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</si>
  <si>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</si>
  <si>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</si>
  <si>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</si>
  <si>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</si>
  <si>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</si>
  <si>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</si>
  <si>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</si>
  <si>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</si>
  <si>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</si>
  <si>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</si>
  <si>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</si>
  <si>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</si>
  <si>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</si>
  <si>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</si>
  <si>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</si>
  <si>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</si>
  <si>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</si>
  <si>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</si>
  <si>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</si>
  <si>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</si>
  <si>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</si>
  <si>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</si>
  <si>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</si>
  <si>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</si>
  <si>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</si>
  <si>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</si>
  <si>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</si>
  <si>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</si>
  <si>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</si>
  <si>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</si>
  <si>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</si>
  <si>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</si>
  <si>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</si>
  <si>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</si>
  <si>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</si>
  <si>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</si>
  <si>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</si>
  <si>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</si>
  <si>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</si>
  <si>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</si>
  <si>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</si>
  <si>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</si>
  <si>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</si>
  <si>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</si>
  <si>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</si>
  <si>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</si>
  <si>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</si>
  <si>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</si>
  <si>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</si>
  <si>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</si>
  <si>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</si>
  <si>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</si>
  <si>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</si>
  <si>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</si>
  <si>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</si>
  <si>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</si>
  <si>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</si>
  <si>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</si>
  <si>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</si>
  <si>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</si>
  <si>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</si>
  <si>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</si>
  <si>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</si>
  <si>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</si>
  <si>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</si>
  <si>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</si>
  <si>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</si>
  <si>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</si>
  <si>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</si>
  <si>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</si>
  <si>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</si>
  <si>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</si>
  <si>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</si>
  <si>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</si>
  <si>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</si>
  <si>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</si>
  <si>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</si>
  <si>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</si>
  <si>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</si>
  <si>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</si>
  <si>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</si>
  <si>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</si>
  <si>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</si>
  <si>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</si>
  <si>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</si>
  <si>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</si>
  <si>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</si>
  <si>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</si>
  <si>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</si>
  <si>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</si>
  <si>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</si>
  <si>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</si>
  <si>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</si>
  <si>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</si>
  <si>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</si>
  <si>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</si>
  <si>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</si>
  <si>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</si>
  <si>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</si>
  <si>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</si>
  <si>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</si>
  <si>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</si>
  <si>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</si>
  <si>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</si>
  <si>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</si>
  <si>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</si>
  <si>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</si>
  <si>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</si>
  <si>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</si>
  <si>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</si>
  <si>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</si>
  <si>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</si>
  <si>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</si>
  <si>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</si>
  <si>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</si>
  <si>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</si>
  <si>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</si>
  <si>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</si>
  <si>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</si>
  <si>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</si>
  <si>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</si>
  <si>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</si>
  <si>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</si>
  <si>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</si>
  <si>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</si>
  <si>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</si>
  <si>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</si>
  <si>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</si>
  <si>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</si>
  <si>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</si>
  <si>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</si>
  <si>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</si>
  <si>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</si>
  <si>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</si>
  <si>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</si>
  <si>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</si>
  <si>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</si>
  <si>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</si>
  <si>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</si>
  <si>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</si>
  <si>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</si>
  <si>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</si>
  <si>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</si>
  <si>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</si>
  <si>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</si>
  <si>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</si>
  <si>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</si>
  <si>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</si>
  <si>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</si>
  <si>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</si>
  <si>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</si>
  <si>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</si>
  <si>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</si>
  <si>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</si>
  <si>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</si>
  <si>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</si>
  <si>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</si>
  <si>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</si>
  <si>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</si>
  <si>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</si>
  <si>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</si>
  <si>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</si>
  <si>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</si>
  <si>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</si>
  <si>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</si>
  <si>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</si>
  <si>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</si>
  <si>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</si>
  <si>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</si>
  <si>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</si>
  <si>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</si>
  <si>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</si>
  <si>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</si>
  <si>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</si>
  <si>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</si>
  <si>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</si>
  <si>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</si>
  <si>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</si>
  <si>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</si>
  <si>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</si>
  <si>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</si>
  <si>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</si>
  <si>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</si>
  <si>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</si>
  <si>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</si>
  <si>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</si>
  <si>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</si>
  <si>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</si>
  <si>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</si>
  <si>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</si>
  <si>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</si>
  <si>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</si>
  <si>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</si>
  <si>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</si>
  <si>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</si>
  <si>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</si>
  <si>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</si>
  <si>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</si>
  <si>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</si>
  <si>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</si>
  <si>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</si>
  <si>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</si>
  <si>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</si>
  <si>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</si>
  <si>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</si>
  <si>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</si>
  <si>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</si>
  <si>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</si>
  <si>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</si>
  <si>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</si>
  <si>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</si>
  <si>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</si>
  <si>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</si>
  <si>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</si>
  <si>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</si>
  <si>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</si>
  <si>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</si>
  <si>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</si>
  <si>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</si>
  <si>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</si>
  <si>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</si>
  <si>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</si>
  <si>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</si>
  <si>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</si>
  <si>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</si>
  <si>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</si>
  <si>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</si>
  <si>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</si>
  <si>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</si>
  <si>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</si>
  <si>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</si>
  <si>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</si>
  <si>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</si>
  <si>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</si>
  <si>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</si>
  <si>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</si>
  <si>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</si>
  <si>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</si>
  <si>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</si>
  <si>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</si>
  <si>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</si>
  <si>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</si>
  <si>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</si>
  <si>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</si>
  <si>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</si>
  <si>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</si>
  <si>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</si>
  <si>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</si>
  <si>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</si>
  <si>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</si>
  <si>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</si>
  <si>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</si>
  <si>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</si>
  <si>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</si>
  <si>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</si>
  <si>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</si>
  <si>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</si>
  <si>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</si>
  <si>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</si>
  <si>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</si>
  <si>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</si>
  <si>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</si>
  <si>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</si>
  <si>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</si>
  <si>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</si>
  <si>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</si>
  <si>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</si>
  <si>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</si>
  <si>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</si>
  <si>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</si>
  <si>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</si>
  <si>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</si>
  <si>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</si>
  <si>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</si>
  <si>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</si>
  <si>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</si>
  <si>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</si>
  <si>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</si>
  <si>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</si>
  <si>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</si>
  <si>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</si>
  <si>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</si>
  <si>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</si>
  <si>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</si>
  <si>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</si>
  <si>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</si>
  <si>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</si>
  <si>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</si>
  <si>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</si>
  <si>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</si>
  <si>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</si>
  <si>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</si>
  <si>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</si>
  <si>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</si>
  <si>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</si>
  <si>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</si>
  <si>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</si>
  <si>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</si>
  <si>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</si>
  <si>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</si>
  <si>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</si>
  <si>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</si>
  <si>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</si>
  <si>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</si>
  <si>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</si>
  <si>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</si>
  <si>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</si>
  <si>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</si>
  <si>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</si>
  <si>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</si>
  <si>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</si>
  <si>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</si>
  <si>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</si>
  <si>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</si>
  <si>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</si>
  <si>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</si>
  <si>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</si>
  <si>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</si>
  <si>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</si>
  <si>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</si>
  <si>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</si>
  <si>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</si>
  <si>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</si>
  <si>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</si>
  <si>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</si>
  <si>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</si>
  <si>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</si>
  <si>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</si>
  <si>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</si>
  <si>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</si>
  <si>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</si>
  <si>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</si>
  <si>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</si>
  <si>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</si>
  <si>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</si>
  <si>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</si>
  <si>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</si>
  <si>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</si>
  <si>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</si>
  <si>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</si>
  <si>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</si>
  <si>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</si>
  <si>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</si>
  <si>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</si>
  <si>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</si>
  <si>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</si>
  <si>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</si>
  <si>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</si>
  <si>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</si>
  <si>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</si>
  <si>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</si>
  <si>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</si>
  <si>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</si>
  <si>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</si>
  <si>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</si>
  <si>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</si>
  <si>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</si>
  <si>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</si>
  <si>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</si>
  <si>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</si>
  <si>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</si>
  <si>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</si>
  <si>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</si>
  <si>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</si>
  <si>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</si>
  <si>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</si>
  <si>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</si>
  <si>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</si>
  <si>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</si>
  <si>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</si>
  <si>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</si>
  <si>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</si>
  <si>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</si>
  <si>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</si>
  <si>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</si>
  <si>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Gelcoat GPH (20kg)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</si>
  <si>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</si>
  <si>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</si>
  <si>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</si>
  <si>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</si>
  <si>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</si>
  <si>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</si>
  <si>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</si>
  <si>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</si>
  <si>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</si>
  <si>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</si>
  <si>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</si>
  <si>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</si>
  <si>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</si>
  <si>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</si>
  <si>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</si>
  <si>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</si>
  <si>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</si>
  <si>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</si>
  <si>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</si>
  <si>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</si>
  <si>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</si>
  <si>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</si>
  <si>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</si>
  <si>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</si>
  <si>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</si>
  <si>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</si>
  <si>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</si>
  <si>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</si>
  <si>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</si>
  <si>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</si>
  <si>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</si>
  <si>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</si>
  <si>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</si>
  <si>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</si>
  <si>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</si>
  <si>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>bosny wax sg boluh******</t>
  </si>
  <si>
    <t xml:space="preserve">Ban Hin </t>
  </si>
  <si>
    <t>RN Bosny Wax (15Kg)</t>
  </si>
  <si>
    <t>T27927</t>
  </si>
  <si>
    <t>T27943</t>
  </si>
  <si>
    <t>T27932</t>
  </si>
  <si>
    <t>T27931</t>
  </si>
  <si>
    <t>T27999</t>
  </si>
  <si>
    <t>RM Riveria Blue pigment B5 (1kg)</t>
  </si>
  <si>
    <t>T28034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</si>
  <si>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</si>
  <si>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</si>
  <si>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</si>
  <si>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</si>
  <si>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</si>
  <si>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</si>
  <si>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</si>
  <si>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</si>
  <si>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</si>
  <si>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</si>
  <si>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</si>
  <si>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</si>
  <si>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</si>
  <si>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</si>
  <si>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</si>
  <si>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</si>
  <si>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27/12/22</t>
  </si>
  <si>
    <t>RN Bosny Wax (12Kg)</t>
  </si>
  <si>
    <t>DO394(1)</t>
  </si>
  <si>
    <t>22/12/22, 24/12/22, 27/12/22, 28/12/22, 30/12/22</t>
  </si>
  <si>
    <t>DO389-4(4), DO393(3), DO394(10), DO395(4), DO396-1(19)</t>
  </si>
  <si>
    <t>17/11/22, 29/11/22, 29/11/22, 30/11/22, 6/12/22, 13/12/22, 14/12/22, 17/12/22, 22/12/22, 20/12/22, 23/12/22, 24/12/22, 27/12/22, 30/12/22</t>
  </si>
  <si>
    <t>DO369(1), DO373(3), DO374(4), DO376(1), DO384(1), DO387(1), DO388(1), DO389-1(4), DO389-3(4), DO390(4), DO393(1), DO394(4), DO396-1(1)</t>
  </si>
  <si>
    <t>Ban Hin  Total</t>
  </si>
  <si>
    <t>DO372(6), DO386-1(4), DO386-3(2)</t>
  </si>
  <si>
    <t>22/12/22, 22/12/22, 23/12/22, 27/12/22, 5/1/23</t>
  </si>
  <si>
    <t>DO389-3(2), DO389-4(5), DO392(2), DO394(6), DO397-1(5)</t>
  </si>
  <si>
    <t>9/12/22, 30/12/22, 5/1/23</t>
  </si>
  <si>
    <t>DO386-3(30), DO396-1(1), DO397-1(9)</t>
  </si>
  <si>
    <t>I-000663</t>
  </si>
  <si>
    <t>RJ Woven Roving E-600gm 1000mm (42Kg)</t>
  </si>
  <si>
    <t>T28098</t>
  </si>
  <si>
    <t>T28114</t>
  </si>
  <si>
    <t>T28117</t>
  </si>
  <si>
    <t>RM Pigment Paste Smooth Cream M19 (5kg)</t>
  </si>
  <si>
    <t>R000142387</t>
  </si>
  <si>
    <t>T28166</t>
  </si>
  <si>
    <t>RM Gelcoat GPH (20kg)</t>
  </si>
  <si>
    <t>T28169</t>
  </si>
  <si>
    <t>T28234</t>
  </si>
  <si>
    <t>RM Resin 3338NW (220Kg)</t>
  </si>
  <si>
    <t>RM Pigment Paste Light Grey G1 (5kg)</t>
  </si>
  <si>
    <t>RM Pigment Paste Light Grey G1 (2kg)</t>
  </si>
  <si>
    <t>RM Pigment Paste Pearl Grey G2 (2kg)</t>
  </si>
  <si>
    <t>RA Resin 9539 NW (225kg)</t>
  </si>
  <si>
    <t>9/12/22, 19/12/22, 22/12/22, 22/12/22, 23/12/22, 27/12/22, 30/12/22, 5/1/23</t>
  </si>
  <si>
    <t>DO386-3(1), DO389-2(6), DO389-3(4), DO389-4(5), DO392(5), DO394(10), DO396-1(5), DO397-2(4)</t>
  </si>
  <si>
    <t>17/12/22, 22/12/22, 30/12/22, 5/1/23</t>
  </si>
  <si>
    <t>DO389-1(1), DO389-3(2), DO396-1(1), DO397-2(2)</t>
  </si>
  <si>
    <t>6/1/23</t>
  </si>
  <si>
    <t>DO398(2)</t>
  </si>
  <si>
    <t>7/1/23</t>
  </si>
  <si>
    <t>DO399(10)</t>
  </si>
  <si>
    <t>20/12/22, 24/12/22, 30/12/22, 30/12/22, 6/1/23, 7/1/23, 9/1/23</t>
  </si>
  <si>
    <t>DO390(1), DO393(1), DO396-1(3), DO396-2(4), DO398(2), DO399(3), DO400(1)</t>
  </si>
  <si>
    <t>5/1/23, 6/1/23, 9/1/23</t>
  </si>
  <si>
    <t>DO397-1(21), DO398(8), DO400(1)</t>
  </si>
  <si>
    <t>9/1/23</t>
  </si>
  <si>
    <t>DO400(12)</t>
  </si>
  <si>
    <t>9/9/22, 9/9/22, 13/9/22, 15/9/22, 28/9/22, 20/10/22, 5/11/22, 8/11/22, 9/11/22, 11/11/22, 11/1/23</t>
  </si>
  <si>
    <t>DO324(1), DO326(1), DO327(4), DO330(1), DO337(1), DO351(4), DO362(1), DO364(1), DO365(1), DO366(4). DO404(1)</t>
  </si>
  <si>
    <t>27/12/22, 12/1/23</t>
  </si>
  <si>
    <t>DO394(4), DO406(4)</t>
  </si>
  <si>
    <t>12/1/23</t>
  </si>
  <si>
    <t>DO406(1)</t>
  </si>
  <si>
    <t>23/12/22, 27/12/22, 12/1/23</t>
  </si>
  <si>
    <t>D0392(1), DO394(1), DO406(1)</t>
  </si>
  <si>
    <t>9/1/23, 9/1/23, 11/1/23, 11/1/23, 12/1/23</t>
  </si>
  <si>
    <t>DO400(1), DO401(4), DO404(1), DO405(3), DO406(1)</t>
  </si>
  <si>
    <t>DO408(1)</t>
  </si>
  <si>
    <t>5/1/23, 6/1/23, 7/1/23, 9/1/23, 9/1/23, 11/1/23, 12/1/23, 12/1/23, 13/1/23, 14/1/23, 14/1/23</t>
  </si>
  <si>
    <t>DO397-2(6), DO398(1), DO399(3), DO400(5), DO401(1), DO404(1), DO405(10), DO407(5), DO409(1), DO410(4), DO411(3)</t>
  </si>
  <si>
    <t>12/1/23, 12/1/23, 14/1/23, 16/1/23</t>
  </si>
  <si>
    <t>DO406(9), DO407(15), DO411(15), DO412(1)</t>
  </si>
  <si>
    <t>5/1/23, 11/1/23, 11/1/23, 12/1/23, 12/1/23, 13/1/23, 18/1/23</t>
  </si>
  <si>
    <t>DO397-3(5), DO404(1), DO405(1). DO406(6), DO407(5), D0409(1), DO413(1)</t>
  </si>
  <si>
    <t>18/1/23</t>
  </si>
  <si>
    <t>30/12/22, 9/1/23, 12/1/23, 12/1/23, 18/2/23</t>
  </si>
  <si>
    <t>DO396-1(3), DO400(1), DO406(8), DO407(4), DO414(4)</t>
  </si>
  <si>
    <t>DO414(48)</t>
  </si>
  <si>
    <t>30/12/22, 12/1/23</t>
  </si>
  <si>
    <t>DO396-1(9), DO407(1)</t>
  </si>
  <si>
    <t>5/1/23, 7/1/23, 12/1/23, 14/1/23</t>
  </si>
  <si>
    <t>DO397-2(15), DO399(4), DO407(5), DO411(1)</t>
  </si>
  <si>
    <t>DO414(5)</t>
  </si>
  <si>
    <t>18/1/23, 20/1/23</t>
  </si>
  <si>
    <t>DO414(1), DO416(1)</t>
  </si>
  <si>
    <t>18/1/23, 19/1/23</t>
  </si>
  <si>
    <t>DO414(3), DO415(2)</t>
  </si>
  <si>
    <t>27/1/23</t>
  </si>
  <si>
    <t>27/1/23, 27/1/23</t>
  </si>
  <si>
    <t>DO417(1), DO418(1)</t>
  </si>
  <si>
    <t>DO417(3)</t>
  </si>
  <si>
    <t>19/1/23, 20/1/23, 27/1/23, 30/1/23</t>
  </si>
  <si>
    <t>DO415(3), DO416(2), DO417(2), DO419(3)</t>
  </si>
  <si>
    <t>3/11/22, 14/11/22, 15/11/22, 3/12/22, 23/12/22. 20/1/23, 30/1/23</t>
  </si>
  <si>
    <t>D0360(1), DO367(2), DO368(2), DO381(1), DO392(2), DO416(3), DO419(4)</t>
  </si>
  <si>
    <t>2023 Total</t>
  </si>
  <si>
    <t>1/2/23</t>
  </si>
  <si>
    <t>DO421(2)</t>
  </si>
  <si>
    <t>16/1/23, 18/1/23, 19/1/23, 27/1/23, 30/1/23, 2/2/23, 3/2/23, 8/2/23</t>
  </si>
  <si>
    <t>DO412(2), DO414(10), DO415(15), DO418(2), DO419(3), DO422(2), DO423(3), DO425(3)</t>
  </si>
  <si>
    <t>T28267</t>
  </si>
  <si>
    <t>T28275</t>
  </si>
  <si>
    <t>RM Resin Nor 3330W (220Kg)</t>
  </si>
  <si>
    <t>I-000681</t>
  </si>
  <si>
    <t>RA Honey Comb-9mm X 1220 X 2440mm (2.5kg)</t>
  </si>
  <si>
    <t>8/2/23</t>
  </si>
  <si>
    <t>RA Honey Comb-12mm X 1220 X 2440mm (3.2kg)</t>
  </si>
  <si>
    <t>T28323</t>
  </si>
  <si>
    <t>RA Resin Nor 3330W (220Kg)</t>
  </si>
  <si>
    <t>T28329</t>
  </si>
  <si>
    <t xml:space="preserve"> Woven Roving 600 1000mm (40Kg)</t>
  </si>
  <si>
    <t>T28366</t>
  </si>
  <si>
    <t>T28368</t>
  </si>
  <si>
    <t>bag</t>
  </si>
  <si>
    <t>T28377</t>
  </si>
  <si>
    <t>RM Pigment Riviera Blue B5 (2kg)</t>
  </si>
  <si>
    <t>RM Pigment Navy Blue B15 (2kg)</t>
  </si>
  <si>
    <t>TR104 Hi Temp Wax</t>
  </si>
  <si>
    <t>T28406</t>
  </si>
  <si>
    <t>T28428</t>
  </si>
  <si>
    <t>T28442</t>
  </si>
  <si>
    <t>T28446</t>
  </si>
  <si>
    <t>26/9/22, 11/10/22, 29/11/22, 1/12/22, 27/1/23, 30/1/23, 8/2/23, 8/2/23</t>
  </si>
  <si>
    <t>DO335(1), DO343(1), DO373(1), DO378(3), DO418(1), DO420(2), DO424(2), DO425(4)</t>
  </si>
  <si>
    <t>14/1/23, 19/1/23, 27/1/23, 30/1/23, 3/2/23, 8/2/23</t>
  </si>
  <si>
    <t>DO411(5), DO415(5), DO418(2), DO419(7), DO423(3), DO425(3)</t>
  </si>
  <si>
    <t>DO425(6)</t>
  </si>
  <si>
    <t>DO425(18)</t>
  </si>
  <si>
    <t>9/1/23, 11/1/23, 14/1/23, 16/1/23, 2/2/23, 3/2/23, 9/2/23</t>
  </si>
  <si>
    <t>DO401(1), DO403(1), DO411(5), DO412(1), DO422(1), DO423(3), D0426(3)</t>
  </si>
  <si>
    <t>10/2/23</t>
  </si>
  <si>
    <t>5/1/23, 6/1/23, 7/1/23, 16/1/23, 30/1/23, 2/2/23, 3/2/23, 8/2/23, 9/2/23, 10/2/23</t>
  </si>
  <si>
    <t>DO397-2(4), DO398(6), DO399(4), DO412(1), DO419(4), DO422(1), DO423(3), DO425(4), DO426(4), DO429(1)</t>
  </si>
  <si>
    <t>30/1/23, 8/2/23, 10/2/23</t>
  </si>
  <si>
    <t>DO419(2), DO424(1), DO430(5)</t>
  </si>
  <si>
    <t>18/1/23, 20/1/23, 3/2/23, 9/2/23, 10/2/23</t>
  </si>
  <si>
    <t>DO414(4), DO416(2), DO423(1), DO428(1), DO430(4)</t>
  </si>
  <si>
    <t>DO430(2)</t>
  </si>
  <si>
    <t>9/1/23&amp;9/1/23, 12/1/23, 19/1/23, 30/1/23, 9/2/23, 11/2/23</t>
  </si>
  <si>
    <t>DO401&amp;402(1), DO407(1), DO415(1), DO419(1), DO426(1), DO431(1)</t>
  </si>
  <si>
    <t>14/1/23, 18/1/23, 20/1/23, 30/1/23, 9/2/23, 10/2/23, 11/2/23</t>
  </si>
  <si>
    <t>DO411(2), DO414(10), DO416(5), DO419(4), DO427(4), DO430(10), DO432(5)</t>
  </si>
  <si>
    <t>23/12/22, 20/1/23, 8/2/23, 11/2/23</t>
  </si>
  <si>
    <t>DO392(1), DO416(1), DO424(1), DO433(1)</t>
  </si>
  <si>
    <t>15/2/23</t>
  </si>
  <si>
    <t>DO434(1)</t>
  </si>
  <si>
    <t>8/2/23, 9/2/23, 16/2/23</t>
  </si>
  <si>
    <t>DO425(5), DO426(15), DO435(20)</t>
  </si>
  <si>
    <t>8/2/23, 9/2/23, 11/2/23, 16/2/23</t>
  </si>
  <si>
    <t>DO425(2), DO426(8), DO431(8), DO435(6)</t>
  </si>
  <si>
    <t>16/2/23</t>
  </si>
  <si>
    <t>DO437(1)</t>
  </si>
  <si>
    <t>DO438(1)</t>
  </si>
  <si>
    <t>21/2/23</t>
  </si>
  <si>
    <t>9/2/23, 10/2/23, 11/2/23, 16/2/23, 16/2/23, 18/1/23, 21/2/23</t>
  </si>
  <si>
    <t>DO426(1), DO429(1), DO431(5). DO435(3), DO437(2), DO439(1), DO442-1(2)</t>
  </si>
  <si>
    <t>DO442-1(3)</t>
  </si>
  <si>
    <t>21/2/23, 21/2/23</t>
  </si>
  <si>
    <t>DO442-2(5), DO442-3(5)</t>
  </si>
  <si>
    <t xml:space="preserve">DO429(3), DO430(5), DO431(15), DO434(1), DO439(2), DO442-1(10), DO442-3(4), </t>
  </si>
  <si>
    <t>10/2/23, 10/2/23, 11/2/23, 15/2/23, 18/2/23, 21/2/23. 21/2/23</t>
  </si>
  <si>
    <t>DO442-3(11)</t>
  </si>
  <si>
    <t>DO442-2(20)</t>
  </si>
  <si>
    <t>16/2/23, 21/2/23, 21/2/23, 21/2/23</t>
  </si>
  <si>
    <t>DO435(4), DO442-1(5), DO442-2(7), DO442-3(8)</t>
  </si>
  <si>
    <t>24/2/2023</t>
  </si>
  <si>
    <t>DO443(1)</t>
  </si>
  <si>
    <t>16/2/23, 21/2/23, 25/2/23</t>
  </si>
  <si>
    <t>15/2/23, 18/2/23, 21/2/23, 25/2/23</t>
  </si>
  <si>
    <t>DO434(1), DO439(1), DO442-1(4), DO444(4)</t>
  </si>
  <si>
    <t>DO435(1), DO442-1(2), DO444(1)</t>
  </si>
  <si>
    <t>21/2/23, 25/2/23</t>
  </si>
  <si>
    <t>DO440(5), DO445(2)</t>
  </si>
  <si>
    <t>16/2/23, 21/2/23, 25/2/23, 28/2/23</t>
  </si>
  <si>
    <t>DO436(7), DO441(12), DO444(3), DO446(5)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</si>
</sst>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24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  <xf numFmtId="14" fontId="8" fillId="0" borderId="4" xfId="0" applyNumberFormat="1" applyFont="1" applyFill="1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2" fillId="0" borderId="4" xfId="0" applyFont="1" applyFill="1" applyBorder="1" applyAlignment="1">
      <alignment horizontal="center"/>
    </xf>
    <xf numFmtId="0" fontId="8" fillId="0" borderId="7" xfId="0" quotePrefix="1" applyFont="1" applyFill="1" applyBorder="1" applyAlignment="1">
      <alignment horizontal="center"/>
    </xf>
    <xf numFmtId="0" fontId="8" fillId="0" borderId="4" xfId="0" applyFont="1" applyFill="1" applyBorder="1"/>
    <xf numFmtId="14" fontId="2" fillId="0" borderId="2" xfId="0" applyNumberFormat="1" applyFont="1" applyFill="1" applyBorder="1" applyAlignment="1">
      <alignment horizontal="left" wrapText="1"/>
    </xf>
    <xf numFmtId="14" fontId="2" fillId="0" borderId="0" xfId="0" applyNumberFormat="1" applyFont="1" applyFill="1" applyAlignment="1">
      <alignment horizontal="left" wrapText="1"/>
    </xf>
    <xf numFmtId="0" fontId="8" fillId="0" borderId="7" xfId="0" applyFont="1" applyFill="1" applyBorder="1"/>
    <xf numFmtId="0" fontId="8" fillId="0" borderId="4" xfId="0" applyFont="1" applyFill="1" applyBorder="1" applyAlignment="1">
      <alignment horizontal="center"/>
    </xf>
    <xf numFmtId="0" fontId="8" fillId="0" borderId="0" xfId="0" applyFont="1" applyFill="1"/>
    <xf numFmtId="43" fontId="2" fillId="0" borderId="4" xfId="1" applyFont="1" applyFill="1" applyBorder="1"/>
    <xf numFmtId="16" fontId="8" fillId="0" borderId="4" xfId="0" quotePrefix="1" applyNumberFormat="1" applyFont="1" applyFill="1" applyBorder="1"/>
    <xf numFmtId="0" fontId="8" fillId="0" borderId="4" xfId="0" applyFont="1" applyFill="1" applyBorder="1" applyAlignment="1">
      <alignment wrapText="1"/>
    </xf>
    <xf numFmtId="16" fontId="8" fillId="0" borderId="4" xfId="0" quotePrefix="1" applyNumberFormat="1" applyFont="1" applyFill="1" applyBorder="1" applyAlignment="1">
      <alignment wrapText="1"/>
    </xf>
    <xf numFmtId="0" fontId="0" fillId="0" borderId="0" xfId="0" applyNumberFormat="1"/>
    <xf numFmtId="0" fontId="0" fillId="2" borderId="0" xfId="0" applyNumberFormat="1" applyFill="1"/>
    <xf numFmtId="0" fontId="0" fillId="3" borderId="0" xfId="0" applyFill="1"/>
  </cellXfs>
  <cellStyles count="3">
    <cellStyle name="Comma" xfId="1" builtinId="3"/>
    <cellStyle name="Normal" xfId="0" builtinId="0"/>
    <cellStyle name="Percent" xfId="2" builtinId="5"/>
  </cellStyles>
  <dxfs count="29"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66FF99"/>
      <color rgb="FF99FFCC"/>
      <color rgb="FFFFFF66"/>
      <color rgb="FFFFFF99"/>
      <color rgb="FF99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80</xdr:row>
          <xdr:rowOff>292100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80</xdr:row>
          <xdr:rowOff>292100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80</xdr:row>
          <xdr:rowOff>323850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80</xdr:row>
          <xdr:rowOff>254000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80</xdr:row>
          <xdr:rowOff>260350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80</xdr:row>
          <xdr:rowOff>184150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80</xdr:row>
          <xdr:rowOff>292100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80</xdr:row>
          <xdr:rowOff>228600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80</xdr:row>
          <xdr:rowOff>184150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80</xdr:row>
          <xdr:rowOff>285750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80</xdr:row>
          <xdr:rowOff>184150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444500</xdr:colOff>
          <xdr:row>80</xdr:row>
          <xdr:rowOff>228600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80</xdr:row>
          <xdr:rowOff>184150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80</xdr:row>
          <xdr:rowOff>228600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80</xdr:row>
          <xdr:rowOff>285750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80</xdr:row>
          <xdr:rowOff>165100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80</xdr:row>
          <xdr:rowOff>247650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80</xdr:row>
          <xdr:rowOff>285750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80</xdr:row>
          <xdr:rowOff>247650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80</xdr:row>
          <xdr:rowOff>292100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80</xdr:row>
          <xdr:rowOff>254000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80</xdr:row>
          <xdr:rowOff>196850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80</xdr:row>
          <xdr:rowOff>184150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80</xdr:row>
          <xdr:rowOff>228600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80</xdr:row>
          <xdr:rowOff>234950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80</xdr:row>
          <xdr:rowOff>234950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80</xdr:row>
          <xdr:rowOff>260350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80</xdr:row>
          <xdr:rowOff>285750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80</xdr:row>
          <xdr:rowOff>215900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80</xdr:row>
          <xdr:rowOff>165100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80</xdr:row>
          <xdr:rowOff>209550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80</xdr:row>
          <xdr:rowOff>285750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400</xdr:row>
          <xdr:rowOff>69850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400</xdr:row>
          <xdr:rowOff>254000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400</xdr:row>
          <xdr:rowOff>165100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400</xdr:row>
          <xdr:rowOff>228600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400</xdr:row>
          <xdr:rowOff>171450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438150</xdr:colOff>
          <xdr:row>400</xdr:row>
          <xdr:rowOff>292100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400</xdr:row>
          <xdr:rowOff>101600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400</xdr:row>
          <xdr:rowOff>196850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400</xdr:row>
          <xdr:rowOff>184150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400</xdr:row>
          <xdr:rowOff>165100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400</xdr:row>
          <xdr:rowOff>165100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80</xdr:row>
          <xdr:rowOff>241300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80</xdr:row>
          <xdr:rowOff>228600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80</xdr:row>
          <xdr:rowOff>241300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80</xdr:row>
          <xdr:rowOff>165100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400</xdr:row>
          <xdr:rowOff>196850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400</xdr:row>
          <xdr:rowOff>215900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400</xdr:row>
          <xdr:rowOff>234950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400</xdr:row>
          <xdr:rowOff>234950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400</xdr:row>
          <xdr:rowOff>184150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400</xdr:row>
          <xdr:rowOff>292100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400</xdr:row>
          <xdr:rowOff>228600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444500</xdr:colOff>
          <xdr:row>400</xdr:row>
          <xdr:rowOff>254000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400</xdr:row>
          <xdr:rowOff>184150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400</xdr:row>
          <xdr:rowOff>165100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400</xdr:row>
          <xdr:rowOff>234950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444500</xdr:colOff>
          <xdr:row>400</xdr:row>
          <xdr:rowOff>203200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400</xdr:row>
          <xdr:rowOff>190500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400</xdr:row>
          <xdr:rowOff>228600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400</xdr:row>
          <xdr:rowOff>165100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80</xdr:row>
          <xdr:rowOff>323850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400</xdr:row>
          <xdr:rowOff>165100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285750</xdr:colOff>
          <xdr:row>400</xdr:row>
          <xdr:rowOff>165100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6350</xdr:colOff>
          <xdr:row>400</xdr:row>
          <xdr:rowOff>171450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444500</xdr:colOff>
          <xdr:row>400</xdr:row>
          <xdr:rowOff>241300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444500</xdr:colOff>
          <xdr:row>400</xdr:row>
          <xdr:rowOff>209550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400</xdr:row>
          <xdr:rowOff>209550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444500</xdr:colOff>
          <xdr:row>400</xdr:row>
          <xdr:rowOff>247650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444500</xdr:colOff>
          <xdr:row>400</xdr:row>
          <xdr:rowOff>215900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444500</xdr:colOff>
          <xdr:row>400</xdr:row>
          <xdr:rowOff>209550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438150</xdr:colOff>
          <xdr:row>400</xdr:row>
          <xdr:rowOff>209550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400</xdr:row>
          <xdr:rowOff>285750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444500</xdr:colOff>
          <xdr:row>400</xdr:row>
          <xdr:rowOff>190500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444500</xdr:colOff>
          <xdr:row>400</xdr:row>
          <xdr:rowOff>215900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444500</xdr:colOff>
          <xdr:row>400</xdr:row>
          <xdr:rowOff>247650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444500</xdr:colOff>
          <xdr:row>400</xdr:row>
          <xdr:rowOff>285750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444500</xdr:colOff>
          <xdr:row>400</xdr:row>
          <xdr:rowOff>190500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444500</xdr:colOff>
          <xdr:row>400</xdr:row>
          <xdr:rowOff>215900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400</xdr:row>
          <xdr:rowOff>254000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400</xdr:row>
          <xdr:rowOff>209550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400</xdr:row>
          <xdr:rowOff>254000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400</xdr:row>
          <xdr:rowOff>279400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400</xdr:row>
          <xdr:rowOff>254000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438150</xdr:colOff>
          <xdr:row>400</xdr:row>
          <xdr:rowOff>196850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400</xdr:row>
          <xdr:rowOff>190500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400</xdr:row>
          <xdr:rowOff>209550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400</xdr:row>
          <xdr:rowOff>196850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438150</xdr:colOff>
          <xdr:row>400</xdr:row>
          <xdr:rowOff>241300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438150</xdr:colOff>
          <xdr:row>400</xdr:row>
          <xdr:rowOff>228600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400</xdr:row>
          <xdr:rowOff>279400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400</xdr:row>
          <xdr:rowOff>254000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508000</xdr:colOff>
          <xdr:row>400</xdr:row>
          <xdr:rowOff>285750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508000</xdr:colOff>
          <xdr:row>400</xdr:row>
          <xdr:rowOff>266700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444500</xdr:colOff>
          <xdr:row>400</xdr:row>
          <xdr:rowOff>241300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400</xdr:row>
          <xdr:rowOff>215900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400</xdr:row>
          <xdr:rowOff>215900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400</xdr:row>
          <xdr:rowOff>215900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444500</xdr:colOff>
          <xdr:row>400</xdr:row>
          <xdr:rowOff>228600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400</xdr:row>
          <xdr:rowOff>241300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444500</xdr:colOff>
          <xdr:row>400</xdr:row>
          <xdr:rowOff>254000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400</xdr:row>
          <xdr:rowOff>120650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444500</xdr:colOff>
          <xdr:row>400</xdr:row>
          <xdr:rowOff>241300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444500</xdr:colOff>
          <xdr:row>400</xdr:row>
          <xdr:rowOff>723900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400</xdr:row>
          <xdr:rowOff>247650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400</xdr:row>
          <xdr:rowOff>254000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444500</xdr:colOff>
          <xdr:row>400</xdr:row>
          <xdr:rowOff>596900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444500</xdr:colOff>
          <xdr:row>400</xdr:row>
          <xdr:rowOff>254000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400</xdr:row>
          <xdr:rowOff>1193800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400</xdr:row>
          <xdr:rowOff>1162050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400</xdr:row>
          <xdr:rowOff>635000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444500</xdr:colOff>
          <xdr:row>400</xdr:row>
          <xdr:rowOff>247650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438150</xdr:colOff>
          <xdr:row>400</xdr:row>
          <xdr:rowOff>895350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444500</xdr:colOff>
          <xdr:row>438</xdr:row>
          <xdr:rowOff>299028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400</xdr:row>
          <xdr:rowOff>228600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438150</xdr:colOff>
          <xdr:row>438</xdr:row>
          <xdr:rowOff>356178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400</xdr:row>
          <xdr:rowOff>285750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400</xdr:row>
          <xdr:rowOff>247650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438150</xdr:colOff>
          <xdr:row>400</xdr:row>
          <xdr:rowOff>323850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400</xdr:row>
          <xdr:rowOff>241300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444500</xdr:colOff>
          <xdr:row>400</xdr:row>
          <xdr:rowOff>984250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387350</xdr:colOff>
          <xdr:row>400</xdr:row>
          <xdr:rowOff>1066800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400</xdr:row>
          <xdr:rowOff>285750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438150</xdr:colOff>
          <xdr:row>400</xdr:row>
          <xdr:rowOff>336550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400</xdr:row>
          <xdr:rowOff>285750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400</xdr:row>
          <xdr:rowOff>311150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075.658764004627" createdVersion="8" refreshedVersion="8" minRefreshableVersion="3" recordCount="515" xr:uid="{92DA95F7-7A49-43E5-A507-E2B7182A5290}">
  <cacheSource type="worksheet">
    <worksheetSource ref="A5:R520" sheet="Raw Inventory"/>
  </cacheSource>
  <cacheFields count="18">
    <cacheField name="Date" numFmtId="14">
      <sharedItems containsDate="1" containsMixedTypes="1" minDate="2019-12-19T00:00:00" maxDate="2023-02-28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3" count="5">
        <n v="2019"/>
        <n v="2020"/>
        <n v="2021"/>
        <n v="2022"/>
        <n v="2023"/>
      </sharedItems>
    </cacheField>
    <cacheField name="Invoice No" numFmtId="0">
      <sharedItems containsBlank="1" containsMixedTypes="1" containsNumber="1" containsInteger="1" minValue="13101" maxValue="100620" count="224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  <n v="45389"/>
        <s v="I-000663"/>
        <n v="45431"/>
        <n v="45432"/>
        <s v="T28098"/>
        <s v="T28114"/>
        <s v="T28117"/>
        <n v="45433"/>
        <n v="45435"/>
        <n v="45443"/>
        <n v="45453"/>
        <s v="R000142387"/>
        <s v="T28166"/>
        <s v="T28169"/>
        <n v="45506"/>
        <s v="T28234"/>
        <n v="45548"/>
        <n v="45588"/>
        <s v="T28267"/>
        <s v="T28275"/>
        <n v="45832"/>
        <s v="I-000681"/>
        <n v="45618"/>
        <s v="T28323"/>
        <n v="45628"/>
        <s v="T28329"/>
        <s v="T28366"/>
        <s v="T28368"/>
        <s v="T28377"/>
        <s v="T28406"/>
        <s v="T28428"/>
        <s v="T28442"/>
        <s v="T28446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60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  <s v="RM Steel Roller 4&quot; 10mm"/>
        <s v="RM Steel Roller 4&quot; 16mm"/>
        <s v="RM Riveria Blue pigment B5 (1kg)"/>
        <s v="RJ Woven Roving E-600gm 1000mm (42Kg)"/>
        <s v="RM Pigment Paste Smooth Cream M19 (5kg)"/>
        <s v="RM Resin 3338NW (220Kg)"/>
        <s v="RM Pigment Paste Light Grey G1 (5kg)"/>
        <s v="RM Pigment Paste Light Grey G1 (2kg)"/>
        <s v="RM Pigment Paste Pearl Grey G2 (2kg)"/>
        <s v="RA Resin 9539 NW (225kg)"/>
        <s v="RM Resin Nor 3330W (220Kg)"/>
        <s v="RA Honey Comb-9mm X 1220 X 2440mm (2.5kg)"/>
        <s v="RA Honey Comb-12mm X 1220 X 2440mm (3.2kg)"/>
        <s v="RA Resin Nor 3330W (220Kg)"/>
        <s v=" Woven Roving 600 1000mm (40Kg)"/>
        <s v="RM Pigment Riviera Blue B5 (2kg)"/>
        <s v="RM Pigment Navy Blue B15 (2kg)"/>
        <s v="TR104 Hi Temp Wax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96"/>
    </cacheField>
    <cacheField name="Packaging" numFmtId="0">
      <sharedItems/>
    </cacheField>
    <cacheField name="Unit Price" numFmtId="0">
      <sharedItems containsSemiMixedTypes="0" containsString="0" containsNumber="1" minValue="2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442627.1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8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15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, 27/1/23, 30/1/23, 8/2/23, 8/2/23"/>
    <n v="15"/>
    <n v="0"/>
    <s v="DO335(1), DO343(1), DO373(1), DO378(3), DO418(1), DO420(2), DO424(2), DO425(4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, 11/1/23"/>
    <n v="20"/>
    <n v="0"/>
    <s v="DO324(1), DO326(1), DO327(4), DO330(1), DO337(1), DO351(4), DO362(1), DO364(1), DO365(1), DO366(4). DO404(1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. 20/1/23, 30/1/23"/>
    <n v="15"/>
    <n v="1"/>
    <s v="D0360(1), DO367(2), DO368(2), DO381(1), DO392(2), DO416(3), DO419(4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, 12/1/23"/>
    <n v="3"/>
    <n v="0"/>
    <s v="D0392(1), DO394(1), DO406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3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, 30/12/22"/>
    <n v="32"/>
    <n v="0"/>
    <s v="DO369(1), DO373(3), DO374(4), DO376(1), DO384(1), DO387(1), DO388(1), DO389-1(4), DO389-3(4), DO390(4), DO393(1), DO394(4), DO396-1(1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Delivered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, 5/1/23"/>
    <n v="40"/>
    <n v="0"/>
    <s v="DO386-3(1), DO389-2(6), DO389-3(4), DO389-4(5), DO392(5), DO394(10), DO396-1(5), DO397-2(4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30/12/22, 9/1/23, 12/1/23, 12/1/23, 18/2/23"/>
    <n v="20"/>
    <n v="0"/>
    <s v="DO396-1(3), DO400(1), DO406(8), DO407(4), DO414(4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, 5/1/23"/>
    <n v="20"/>
    <n v="0"/>
    <s v="DO389-3(2), DO389-4(5), DO392(2), DO394(6), DO397-1(5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2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3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, 5/1/23"/>
    <n v="6"/>
    <n v="0"/>
    <s v="DO389-1(1), DO389-3(2), DO396-1(1), DO397-2(2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, 6/1/23, 7/1/23, 9/1/23"/>
    <n v="15"/>
    <n v="0"/>
    <s v="DO390(1), DO393(1), DO396-1(3), DO396-2(4), DO398(2), DO399(3), DO400(1)"/>
    <m/>
  </r>
  <r>
    <d v="2022-12-14T00:00:00"/>
    <x v="0"/>
    <x v="3"/>
    <x v="181"/>
    <x v="14"/>
    <s v="RM Resin 3338W (220Kg)"/>
    <x v="123"/>
    <s v="Delivered"/>
    <n v="20"/>
    <s v="Drum"/>
    <n v="1584"/>
    <n v="31680"/>
    <n v="2082805.7500000002"/>
    <s v="5/1/23, 11/1/23, 11/1/23, 12/1/23, 12/1/23, 13/1/23, 18/1/23"/>
    <n v="20"/>
    <n v="0"/>
    <s v="DO397-3(5), DO404(1), DO405(1). DO406(6), DO407(5), D0409(1), DO413(1)"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89885.7500000002"/>
    <s v="9/12/22, 30/12/22, 5/1/23"/>
    <n v="40"/>
    <n v="0"/>
    <s v="DO386-3(30), DO396-1(1), DO397-1(9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91905.7500000002"/>
    <s v="30/12/22, 12/1/23"/>
    <n v="10"/>
    <n v="0"/>
    <s v="DO396-1(9), DO407(1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93205.7500000002"/>
    <s v="5/1/23, 6/1/23, 7/1/23, 9/1/23, 9/1/23, 11/1/23, 12/1/23, 12/1/23, 13/1/23, 14/1/23, 14/1/23"/>
    <n v="40"/>
    <n v="0"/>
    <s v="DO397-2(6), DO398(1), DO399(3), DO400(5), DO401(1), DO404(1), DO405(10), DO407(5), DO409(1), DO410(4), DO411(3)"/>
    <m/>
  </r>
  <r>
    <d v="2022-12-20T00:00:00"/>
    <x v="0"/>
    <x v="3"/>
    <x v="186"/>
    <x v="14"/>
    <s v="RM Riveria Blue pigment B5 (1kg)"/>
    <x v="144"/>
    <s v="Ex"/>
    <n v="1"/>
    <s v="Tin"/>
    <n v="36"/>
    <n v="36"/>
    <n v="209324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94781.7500000002"/>
    <s v="23/12/22, 20/1/23, 8/2/23, 11/2/23"/>
    <n v="4"/>
    <n v="0"/>
    <s v="DO392(1), DO416(1), DO424(1), DO433(1)"/>
    <m/>
  </r>
  <r>
    <d v="2022-12-27T00:00:00"/>
    <x v="0"/>
    <x v="3"/>
    <x v="190"/>
    <x v="14"/>
    <s v="RM Brush 3&quot; (12Pc)"/>
    <x v="128"/>
    <s v="Ex"/>
    <n v="8"/>
    <s v="Box"/>
    <n v="30"/>
    <n v="240"/>
    <n v="2095021.7500000002"/>
    <s v="27/12/22, 12/1/23"/>
    <n v="8"/>
    <n v="0"/>
    <s v="DO394(4), DO406(4)"/>
    <m/>
  </r>
  <r>
    <d v="2023-01-03T00:00:00"/>
    <x v="7"/>
    <x v="4"/>
    <x v="191"/>
    <x v="0"/>
    <s v="RA Resin 3338W (220Kg)"/>
    <x v="125"/>
    <s v="Ex"/>
    <n v="5"/>
    <s v="Drum"/>
    <n v="1485"/>
    <n v="7425"/>
    <n v="2102446.75"/>
    <s v="18/1/23"/>
    <n v="5"/>
    <n v="0"/>
    <s v="DO414(5)"/>
    <m/>
  </r>
  <r>
    <d v="2023-01-03T00:00:00"/>
    <x v="7"/>
    <x v="4"/>
    <x v="191"/>
    <x v="0"/>
    <s v="RA CSM 450 TWL 79m(L) x 1040mm(W) (30kg)"/>
    <x v="124"/>
    <s v="Ex"/>
    <n v="30"/>
    <s v="Roll"/>
    <n v="174"/>
    <n v="5220"/>
    <n v="2107666.75"/>
    <s v="5/1/23, 6/1/23, 9/1/23"/>
    <n v="30"/>
    <n v="0"/>
    <s v="DO397-1(21), DO398(8), DO400(1)"/>
    <m/>
  </r>
  <r>
    <d v="2023-01-04T00:00:00"/>
    <x v="7"/>
    <x v="4"/>
    <x v="192"/>
    <x v="11"/>
    <s v="RJ Woven Roving E-600gm 1000mm (42Kg)"/>
    <x v="145"/>
    <s v="Ex"/>
    <n v="25"/>
    <s v="Roll"/>
    <n v="168"/>
    <n v="4200"/>
    <n v="2111866.75"/>
    <s v="5/1/23, 7/1/23, 12/1/23, 14/1/23"/>
    <n v="25"/>
    <n v="0"/>
    <s v="DO397-2(15), DO399(4), DO407(5), DO411(1)"/>
    <m/>
  </r>
  <r>
    <d v="2023-01-04T00:00:00"/>
    <x v="7"/>
    <x v="4"/>
    <x v="192"/>
    <x v="11"/>
    <s v="RJ Mepoxe (5kg)"/>
    <x v="88"/>
    <s v="Ex"/>
    <n v="32"/>
    <s v="Bottle"/>
    <n v="50"/>
    <n v="1600"/>
    <n v="2113466.75"/>
    <s v="5/1/23, 6/1/23, 7/1/23, 16/1/23, 30/1/23, 2/2/23, 3/2/23, 8/2/23, 9/2/23, 10/2/23"/>
    <n v="32"/>
    <n v="0"/>
    <s v="DO397-2(4), DO398(6), DO399(4), DO412(1), DO419(4), DO422(1), DO423(3), DO425(4), DO426(4), DO429(1)"/>
    <m/>
  </r>
  <r>
    <d v="2023-01-05T00:00:00"/>
    <x v="7"/>
    <x v="4"/>
    <x v="193"/>
    <x v="0"/>
    <s v="RA Resin 3338W (220Kg)"/>
    <x v="125"/>
    <s v="Ex"/>
    <n v="5"/>
    <s v="Drum"/>
    <n v="1397"/>
    <n v="6985"/>
    <n v="2120451.75"/>
    <s v="18/1/23, 19/1/23"/>
    <n v="5"/>
    <n v="0"/>
    <s v="DO414(3), DO415(2)"/>
    <m/>
  </r>
  <r>
    <d v="2023-01-06T00:00:00"/>
    <x v="7"/>
    <x v="4"/>
    <x v="194"/>
    <x v="0"/>
    <s v="RA Resin 3338W (220Kg)"/>
    <x v="125"/>
    <s v="Delivered"/>
    <n v="10"/>
    <s v="Drum"/>
    <n v="1441"/>
    <n v="14410"/>
    <n v="2134861.75"/>
    <s v="19/1/23, 20/1/23, 27/1/23, 30/1/23"/>
    <n v="10"/>
    <n v="0"/>
    <s v="DO415(3), DO416(2), DO417(2), DO419(3)"/>
    <m/>
  </r>
  <r>
    <d v="2023-01-06T00:00:00"/>
    <x v="7"/>
    <x v="4"/>
    <x v="195"/>
    <x v="14"/>
    <s v="RM Resin 3317AW (220Kg)"/>
    <x v="111"/>
    <s v="Delivered"/>
    <n v="15"/>
    <s v="Drum"/>
    <n v="1540"/>
    <n v="23100"/>
    <n v="2157961.75"/>
    <s v="9/1/23, 11/1/23, 14/1/23, 16/1/23, 2/2/23, 3/2/23, 9/2/23"/>
    <n v="15"/>
    <n v="0"/>
    <s v="DO401(1), DO403(1), DO411(5), DO412(1), DO422(1), DO423(3), D0426(3)"/>
    <m/>
  </r>
  <r>
    <d v="2023-01-06T00:00:00"/>
    <x v="7"/>
    <x v="4"/>
    <x v="196"/>
    <x v="14"/>
    <s v="RM Pigment Paste Smooth Cream M19 (25kg)"/>
    <x v="92"/>
    <s v="Delivered"/>
    <n v="6"/>
    <s v="Pail"/>
    <n v="650"/>
    <n v="3900"/>
    <n v="2161861.75"/>
    <s v="9/1/23&amp;9/1/23, 12/1/23, 19/1/23, 30/1/23, 9/2/23, 11/2/23"/>
    <n v="6"/>
    <n v="0"/>
    <s v="DO401&amp;402(1), DO407(1), DO415(1), DO419(1), DO426(1), DO431(1)"/>
    <m/>
  </r>
  <r>
    <d v="2023-01-06T00:00:00"/>
    <x v="7"/>
    <x v="4"/>
    <x v="197"/>
    <x v="14"/>
    <s v="RM Pigment Paste Smooth Cream M19 (5kg)"/>
    <x v="146"/>
    <s v="Delivered"/>
    <n v="2"/>
    <s v="Tin"/>
    <n v="130"/>
    <n v="260"/>
    <n v="2162121.75"/>
    <s v="6/1/23"/>
    <n v="2"/>
    <n v="0"/>
    <s v="DO398(2)"/>
    <m/>
  </r>
  <r>
    <d v="2023-01-06T00:00:00"/>
    <x v="7"/>
    <x v="4"/>
    <x v="197"/>
    <x v="14"/>
    <s v="RM CSM 450 79m(L) x 1040mm(W) (30kg)"/>
    <x v="130"/>
    <s v="Delivered"/>
    <n v="10"/>
    <s v="Roll"/>
    <n v="186"/>
    <n v="1860"/>
    <n v="2163981.75"/>
    <s v="7/1/23"/>
    <n v="10"/>
    <n v="0"/>
    <s v="DO399(10)"/>
    <m/>
  </r>
  <r>
    <d v="2023-01-07T00:00:00"/>
    <x v="7"/>
    <x v="4"/>
    <x v="192"/>
    <x v="11"/>
    <s v="RJ Woven Roving E-600gm 1000mm (42Kg)"/>
    <x v="145"/>
    <s v="Ex"/>
    <n v="25"/>
    <s v="Roll"/>
    <n v="168"/>
    <n v="4200"/>
    <n v="2168181.75"/>
    <s v="14/1/23, 19/1/23, 27/1/23, 30/1/23, 3/2/23, 8/2/23"/>
    <n v="25"/>
    <n v="0"/>
    <s v="DO411(5), DO415(5), DO418(2), DO419(7), DO423(3), DO425(3)"/>
    <m/>
  </r>
  <r>
    <d v="2023-01-09T00:00:00"/>
    <x v="7"/>
    <x v="4"/>
    <x v="198"/>
    <x v="0"/>
    <s v="RA Resin 3338W (220Kg)"/>
    <x v="125"/>
    <s v="Delivered"/>
    <n v="10"/>
    <s v="Drum"/>
    <n v="1441"/>
    <n v="14410"/>
    <n v="2182591.75"/>
    <s v="30/1/23, 8/2/23, 10/2/23"/>
    <n v="8"/>
    <n v="2"/>
    <s v="DO419(2), DO424(1), DO430(5)"/>
    <m/>
  </r>
  <r>
    <d v="2023-01-09T00:00:00"/>
    <x v="7"/>
    <x v="4"/>
    <x v="199"/>
    <x v="0"/>
    <s v="RA CSM 450 TWL 79m(L) x 1040mm(W) (30kg)"/>
    <x v="124"/>
    <s v="Delivered"/>
    <n v="10"/>
    <s v="Roll"/>
    <n v="174"/>
    <n v="1740"/>
    <n v="2184331.75"/>
    <s v="9/1/23, 9/1/23, 11/1/23, 11/1/23, 12/1/23"/>
    <n v="10"/>
    <n v="0"/>
    <s v="DO400(1), DO401(4), DO404(1), DO405(3), DO406(1)"/>
    <m/>
  </r>
  <r>
    <d v="2023-01-09T00:00:00"/>
    <x v="7"/>
    <x v="4"/>
    <x v="200"/>
    <x v="0"/>
    <s v="RA CSM 450 TWL 79m(L) x 1040mm(W) (30kg)"/>
    <x v="124"/>
    <s v="Delivered"/>
    <n v="40"/>
    <s v="Roll"/>
    <n v="174"/>
    <n v="6960"/>
    <n v="2191291.75"/>
    <s v="12/1/23, 12/1/23, 14/1/23, 16/1/23"/>
    <n v="40"/>
    <n v="0"/>
    <s v="DO406(9), DO407(15), DO411(15), DO412(1)"/>
    <m/>
  </r>
  <r>
    <d v="2023-01-09T00:00:00"/>
    <x v="7"/>
    <x v="4"/>
    <x v="201"/>
    <x v="0"/>
    <s v="RA Miracle Gloss Wax No. 8 (311g/Can)"/>
    <x v="19"/>
    <s v="Ex"/>
    <n v="12"/>
    <s v="Tin"/>
    <n v="45"/>
    <n v="540"/>
    <n v="2191831.75"/>
    <s v="9/1/23"/>
    <n v="12"/>
    <n v="0"/>
    <s v="DO400(12)"/>
    <m/>
  </r>
  <r>
    <d v="2023-01-12T00:00:00"/>
    <x v="7"/>
    <x v="4"/>
    <x v="192"/>
    <x v="11"/>
    <s v="RJ Woven Roving E-600gm 1000mm (42Kg)"/>
    <x v="145"/>
    <s v="Ex"/>
    <n v="25"/>
    <s v="Roll"/>
    <n v="168"/>
    <n v="4200"/>
    <n v="2196031.75"/>
    <s v="8/2/23, 9/2/23, 11/2/23, 16/2/23"/>
    <n v="24"/>
    <n v="1"/>
    <s v="DO425(2), DO426(8), DO431(8), DO435(6)"/>
    <m/>
  </r>
  <r>
    <d v="2023-01-12T00:00:00"/>
    <x v="7"/>
    <x v="4"/>
    <x v="202"/>
    <x v="9"/>
    <s v="RH Bosny Wax (15Kg)"/>
    <x v="48"/>
    <s v="Ex"/>
    <n v="2"/>
    <s v="Pail"/>
    <n v="370"/>
    <n v="740"/>
    <n v="2196771.75"/>
    <s v="12/1/23"/>
    <n v="1"/>
    <n v="1"/>
    <s v="DO406(1)"/>
    <m/>
  </r>
  <r>
    <d v="2023-01-12T00:00:00"/>
    <x v="7"/>
    <x v="4"/>
    <x v="203"/>
    <x v="14"/>
    <s v="RM Gelcoat GPH (20kg)"/>
    <x v="105"/>
    <s v="Ex"/>
    <n v="1"/>
    <s v="Pail"/>
    <n v="214"/>
    <n v="214"/>
    <n v="2196985.75"/>
    <s v="12/1/23"/>
    <n v="1"/>
    <n v="0"/>
    <s v="DO408(1)"/>
    <m/>
  </r>
  <r>
    <d v="2023-01-12T00:00:00"/>
    <x v="7"/>
    <x v="4"/>
    <x v="203"/>
    <x v="14"/>
    <s v="RM Brush 3&quot; (12Pc)"/>
    <x v="128"/>
    <s v="Ex"/>
    <n v="96"/>
    <s v="Pc"/>
    <n v="2.5"/>
    <n v="240"/>
    <n v="2197225.75"/>
    <s v="18/1/23"/>
    <n v="48"/>
    <n v="48"/>
    <s v="DO414(48)"/>
    <m/>
  </r>
  <r>
    <d v="2023-01-12T00:00:00"/>
    <x v="7"/>
    <x v="4"/>
    <x v="204"/>
    <x v="14"/>
    <s v="RM Fume silica HJSIL 200 (10Kg)"/>
    <x v="98"/>
    <s v="Delivered"/>
    <n v="3"/>
    <s v="Bag"/>
    <n v="345"/>
    <n v="1035"/>
    <n v="2198260.75"/>
    <s v="18/1/23, 20/1/23"/>
    <n v="2"/>
    <n v="1"/>
    <s v="DO414(1), DO416(1)"/>
    <m/>
  </r>
  <r>
    <d v="2023-01-12T00:00:00"/>
    <x v="7"/>
    <x v="4"/>
    <x v="204"/>
    <x v="14"/>
    <s v="RM CSM 450 79m(L) x 1040mm(W) (30kg)"/>
    <x v="130"/>
    <s v="Delivered"/>
    <n v="40"/>
    <s v="Roll"/>
    <n v="177"/>
    <n v="7080"/>
    <n v="2205340.75"/>
    <s v="16/1/23, 18/1/23, 19/1/23, 27/1/23, 30/1/23, 2/2/23, 3/2/23, 8/2/23"/>
    <n v="40"/>
    <n v="0"/>
    <s v="DO412(2), DO414(10), DO415(15), DO418(2), DO419(3), DO422(2), DO423(3), DO425(3)"/>
    <m/>
  </r>
  <r>
    <d v="2023-01-12T00:00:00"/>
    <x v="7"/>
    <x v="4"/>
    <x v="204"/>
    <x v="14"/>
    <s v="RM Talcum Powder (25kg)"/>
    <x v="110"/>
    <s v="Delivered"/>
    <n v="40"/>
    <s v="Bag"/>
    <n v="31.25"/>
    <n v="1250"/>
    <n v="2206590.75"/>
    <s v="14/1/23, 18/1/23, 20/1/23, 30/1/23, 9/2/23, 10/2/23, 11/2/23"/>
    <n v="40"/>
    <n v="0"/>
    <s v="DO411(2), DO414(10), DO416(5), DO419(4), DO427(4), DO430(10), DO432(5)"/>
    <m/>
  </r>
  <r>
    <d v="2023-01-17T00:00:00"/>
    <x v="7"/>
    <x v="4"/>
    <x v="205"/>
    <x v="0"/>
    <s v="RA Resin 3338W (220Kg)"/>
    <x v="125"/>
    <s v="Delivered"/>
    <n v="20"/>
    <s v="Drum"/>
    <n v="1441"/>
    <n v="28820"/>
    <n v="2235410.75"/>
    <s v="21/2/23, 21/2/23"/>
    <n v="10"/>
    <n v="10"/>
    <s v="DO442-2(5), DO442-3(5)"/>
    <m/>
  </r>
  <r>
    <d v="2023-01-17T00:00:00"/>
    <x v="7"/>
    <x v="4"/>
    <x v="205"/>
    <x v="0"/>
    <s v="RA Butanox M50 (5kg)"/>
    <x v="7"/>
    <s v="Delivered"/>
    <n v="20"/>
    <s v="Bottle"/>
    <n v="95"/>
    <n v="1900"/>
    <n v="2237310.75"/>
    <s v="18/1/23, 20/1/23, 3/2/23, 9/2/23, 10/2/23"/>
    <n v="12"/>
    <n v="8"/>
    <s v="DO414(4), DO416(2), DO423(1), DO428(1), DO430(4)"/>
    <m/>
  </r>
  <r>
    <d v="2023-01-20T00:00:00"/>
    <x v="7"/>
    <x v="4"/>
    <x v="192"/>
    <x v="11"/>
    <s v="RJ Woven Roving E-600gm 1000mm (42Kg)"/>
    <x v="145"/>
    <s v="Ex"/>
    <n v="25"/>
    <s v="Roll"/>
    <n v="168"/>
    <n v="4200"/>
    <n v="2241510.75"/>
    <m/>
    <m/>
    <n v="25"/>
    <m/>
    <m/>
  </r>
  <r>
    <d v="2023-01-27T00:00:00"/>
    <x v="7"/>
    <x v="4"/>
    <x v="206"/>
    <x v="14"/>
    <s v="RM Resin 3338NW (220Kg)"/>
    <x v="147"/>
    <s v="Ex"/>
    <n v="2"/>
    <s v="Drum"/>
    <n v="1507"/>
    <n v="3014"/>
    <n v="2244524.75"/>
    <s v="27/1/23, 27/1/23"/>
    <n v="2"/>
    <n v="0"/>
    <s v="DO417(1), DO418(1)"/>
    <m/>
  </r>
  <r>
    <d v="2023-01-27T00:00:00"/>
    <x v="7"/>
    <x v="4"/>
    <x v="206"/>
    <x v="14"/>
    <s v="RM Gelcoat GPH (20kg)"/>
    <x v="105"/>
    <s v="Ex"/>
    <n v="3"/>
    <s v="Pail"/>
    <n v="214"/>
    <n v="642"/>
    <n v="2245166.75"/>
    <s v="27/1/23"/>
    <n v="3"/>
    <n v="0"/>
    <s v="DO417(3)"/>
    <m/>
  </r>
  <r>
    <d v="2023-01-27T00:00:00"/>
    <x v="7"/>
    <x v="4"/>
    <x v="206"/>
    <x v="14"/>
    <s v="RM Pigment Paste Light Grey G1 (5kg)"/>
    <x v="148"/>
    <s v="Ex"/>
    <n v="1"/>
    <s v="Tin"/>
    <n v="105"/>
    <n v="105"/>
    <n v="2245271.75"/>
    <m/>
    <m/>
    <n v="1"/>
    <m/>
    <m/>
  </r>
  <r>
    <d v="2023-01-27T00:00:00"/>
    <x v="7"/>
    <x v="4"/>
    <x v="206"/>
    <x v="14"/>
    <s v="RM Pigment Paste Light Grey G1 (2kg)"/>
    <x v="149"/>
    <s v="Ex"/>
    <n v="1"/>
    <s v="Tin"/>
    <n v="42"/>
    <n v="42"/>
    <n v="2245313.75"/>
    <s v="27/1/23"/>
    <n v="1"/>
    <n v="0"/>
    <m/>
    <m/>
  </r>
  <r>
    <d v="2023-01-27T00:00:00"/>
    <x v="7"/>
    <x v="4"/>
    <x v="206"/>
    <x v="14"/>
    <s v="RM Pigment Paste Pearl Grey G2 (2kg)"/>
    <x v="150"/>
    <s v="Ex"/>
    <n v="1"/>
    <s v="Tin"/>
    <n v="42"/>
    <n v="42"/>
    <n v="2245355.75"/>
    <s v="27/1/23"/>
    <n v="1"/>
    <n v="0"/>
    <m/>
    <m/>
  </r>
  <r>
    <d v="2023-01-31T00:00:00"/>
    <x v="7"/>
    <x v="4"/>
    <x v="207"/>
    <x v="0"/>
    <s v="RA Resin 9539 NW (225kg)"/>
    <x v="151"/>
    <s v="Ex"/>
    <n v="2"/>
    <s v="Drum"/>
    <n v="1496.25"/>
    <n v="2992.5"/>
    <n v="2248348.25"/>
    <s v="1/2/23"/>
    <n v="2"/>
    <n v="0"/>
    <s v="DO421(2)"/>
    <m/>
  </r>
  <r>
    <d v="2023-02-03T00:00:00"/>
    <x v="8"/>
    <x v="4"/>
    <x v="208"/>
    <x v="0"/>
    <s v="RA Resin 3317AW (220Kg)"/>
    <x v="17"/>
    <s v="Delivered"/>
    <n v="15"/>
    <s v="Drum"/>
    <n v="1463"/>
    <n v="21945"/>
    <n v="2270293.25"/>
    <s v="9/2/23, 10/2/23, 11/2/23, 16/2/23, 16/2/23, 18/1/23, 21/2/23"/>
    <n v="15"/>
    <n v="0"/>
    <s v="DO426(1), DO429(1), DO431(5). DO435(3), DO437(2), DO439(1), DO442-1(2)"/>
    <m/>
  </r>
  <r>
    <d v="2023-02-03T00:00:00"/>
    <x v="8"/>
    <x v="4"/>
    <x v="208"/>
    <x v="0"/>
    <s v="RA Resin 3338W (220Kg)"/>
    <x v="125"/>
    <s v="Delivered"/>
    <n v="3"/>
    <s v="Drum"/>
    <n v="1441"/>
    <n v="4323"/>
    <n v="2274616.25"/>
    <m/>
    <m/>
    <n v="3"/>
    <m/>
    <m/>
  </r>
  <r>
    <d v="2023-02-03T00:00:00"/>
    <x v="8"/>
    <x v="4"/>
    <x v="209"/>
    <x v="14"/>
    <s v="RM CSM 450 79m(L) x 1040mm(W) (30kg)"/>
    <x v="130"/>
    <s v="Delivered"/>
    <n v="40"/>
    <s v="Roll"/>
    <n v="168"/>
    <n v="6720"/>
    <n v="2281336.25"/>
    <s v="8/2/23, 9/2/23, 16/2/23"/>
    <n v="40"/>
    <n v="0"/>
    <s v="DO425(5), DO426(15), DO435(20)"/>
    <m/>
  </r>
  <r>
    <d v="2023-02-03T00:00:00"/>
    <x v="8"/>
    <x v="4"/>
    <x v="209"/>
    <x v="14"/>
    <s v="RM Talcum Powder (25kg)"/>
    <x v="110"/>
    <s v="Delivered"/>
    <n v="40"/>
    <s v="Bag"/>
    <n v="31.25"/>
    <n v="1250"/>
    <n v="2282586.25"/>
    <s v="16/2/23, 21/2/23, 25/2/23, 28/2/23"/>
    <n v="27"/>
    <n v="13"/>
    <s v="DO436(7), DO441(12), DO444(3), DO446(5)"/>
    <m/>
  </r>
  <r>
    <d v="2023-02-03T00:00:00"/>
    <x v="8"/>
    <x v="4"/>
    <x v="210"/>
    <x v="14"/>
    <s v="RM Resin 3317AW (220Kg)"/>
    <x v="111"/>
    <s v="Delivered"/>
    <n v="15"/>
    <s v="Drum"/>
    <n v="1518"/>
    <n v="22770"/>
    <n v="2305356.25"/>
    <s v="21/2/23"/>
    <n v="3"/>
    <n v="12"/>
    <s v="DO442-1(3)"/>
    <m/>
  </r>
  <r>
    <d v="2023-02-03T00:00:00"/>
    <x v="8"/>
    <x v="4"/>
    <x v="210"/>
    <x v="14"/>
    <s v="RM Resin Nor 3330W (220Kg)"/>
    <x v="152"/>
    <s v="Delivered"/>
    <n v="1"/>
    <s v="Drum"/>
    <n v="1683"/>
    <n v="1683"/>
    <n v="2307039.25"/>
    <s v="16/2/23"/>
    <n v="1"/>
    <n v="0"/>
    <s v="DO437(1)"/>
    <m/>
  </r>
  <r>
    <d v="2023-02-07T00:00:00"/>
    <x v="8"/>
    <x v="4"/>
    <x v="211"/>
    <x v="0"/>
    <s v="RA Resin 3317AW (220Kg)"/>
    <x v="17"/>
    <s v="Delivered"/>
    <n v="20"/>
    <s v="Drum"/>
    <n v="1518"/>
    <n v="30360"/>
    <n v="2337399.25"/>
    <m/>
    <m/>
    <n v="20"/>
    <m/>
    <m/>
  </r>
  <r>
    <d v="2023-02-07T00:00:00"/>
    <x v="8"/>
    <x v="4"/>
    <x v="211"/>
    <x v="0"/>
    <s v="RA Sand Wheel 105 X 2 X 16 (30PC)"/>
    <x v="112"/>
    <s v="Delivered"/>
    <n v="2"/>
    <s v="Tin"/>
    <n v="186"/>
    <n v="372"/>
    <n v="2337771.25"/>
    <m/>
    <m/>
    <n v="2"/>
    <m/>
    <m/>
  </r>
  <r>
    <d v="2023-02-07T00:00:00"/>
    <x v="8"/>
    <x v="4"/>
    <x v="211"/>
    <x v="0"/>
    <s v="RA Butanox M50 (5kg)"/>
    <x v="7"/>
    <s v="Delivered"/>
    <n v="12"/>
    <s v="Bottle"/>
    <n v="97"/>
    <n v="1164"/>
    <n v="2338935.25"/>
    <m/>
    <m/>
    <n v="12"/>
    <m/>
    <m/>
  </r>
  <r>
    <d v="2023-02-07T00:00:00"/>
    <x v="8"/>
    <x v="4"/>
    <x v="211"/>
    <x v="0"/>
    <s v="RA CSM 450 TWL 79m(L) x 1040mm(W) (30kg)"/>
    <x v="124"/>
    <s v="Delivered"/>
    <n v="40"/>
    <s v="Roll"/>
    <n v="168"/>
    <n v="6720"/>
    <n v="2345655.25"/>
    <s v="10/2/23, 10/2/23, 11/2/23, 15/2/23, 18/2/23, 21/2/23. 21/2/23"/>
    <n v="40"/>
    <n v="0"/>
    <s v="DO429(3), DO430(5), DO431(15), DO434(1), DO439(2), DO442-1(10), DO442-3(4), "/>
    <m/>
  </r>
  <r>
    <d v="2023-02-08T00:00:00"/>
    <x v="8"/>
    <x v="4"/>
    <x v="212"/>
    <x v="11"/>
    <s v="RJ Mepoxe (5kg)"/>
    <x v="88"/>
    <s v="Ex"/>
    <n v="24"/>
    <s v="Bottle"/>
    <n v="50"/>
    <n v="1200"/>
    <n v="2346855.25"/>
    <s v="15/2/23, 18/2/23, 21/2/23, 25/2/23"/>
    <n v="10"/>
    <n v="14"/>
    <s v="DO434(1), DO439(1), DO442-1(4), DO444(4)"/>
    <m/>
  </r>
  <r>
    <d v="2023-02-08T00:00:00"/>
    <x v="8"/>
    <x v="4"/>
    <x v="213"/>
    <x v="0"/>
    <s v="RA Honey Comb-9mm X 1220 X 2440mm (2.5kg)"/>
    <x v="153"/>
    <s v="Ex"/>
    <n v="6"/>
    <s v="Pc"/>
    <n v="100"/>
    <n v="600"/>
    <n v="2347455.25"/>
    <s v="8/2/23"/>
    <n v="6"/>
    <n v="0"/>
    <s v="DO425(6)"/>
    <m/>
  </r>
  <r>
    <d v="2023-02-08T00:00:00"/>
    <x v="8"/>
    <x v="4"/>
    <x v="213"/>
    <x v="0"/>
    <s v="RA Honey Comb-12mm X 1220 X 2440mm (3.2kg)"/>
    <x v="154"/>
    <s v="Ex"/>
    <n v="18"/>
    <s v="Pc"/>
    <n v="110"/>
    <n v="1980"/>
    <n v="2349435.25"/>
    <s v="8/2/23"/>
    <n v="18"/>
    <n v="0"/>
    <s v="DO425(18)"/>
    <m/>
  </r>
  <r>
    <d v="2023-02-09T00:00:00"/>
    <x v="8"/>
    <x v="4"/>
    <x v="214"/>
    <x v="14"/>
    <s v="RM CSM 450 64m(L) X 1860mm(W) (54kg)"/>
    <x v="95"/>
    <s v="Delivered"/>
    <n v="16"/>
    <s v="Roll"/>
    <n v="302.39999999999998"/>
    <n v="4838.3999999999996"/>
    <n v="2354273.65"/>
    <s v="21/2/23, 25/2/23"/>
    <n v="7"/>
    <n v="9"/>
    <s v="DO440(5), DO445(2)"/>
    <m/>
  </r>
  <r>
    <d v="2023-02-10T00:00:00"/>
    <x v="8"/>
    <x v="4"/>
    <x v="215"/>
    <x v="0"/>
    <s v="RA Resin 3338W (220Kg)"/>
    <x v="125"/>
    <s v="Delivered"/>
    <n v="20"/>
    <s v="Drum"/>
    <n v="1474"/>
    <n v="29480"/>
    <n v="2383753.65"/>
    <m/>
    <m/>
    <n v="20"/>
    <m/>
    <m/>
  </r>
  <r>
    <d v="2023-02-10T00:00:00"/>
    <x v="8"/>
    <x v="4"/>
    <x v="215"/>
    <x v="0"/>
    <s v="RA Resin Nor 3330W (220Kg)"/>
    <x v="155"/>
    <s v="Delivered"/>
    <n v="1"/>
    <s v="Drum"/>
    <n v="1683"/>
    <n v="1683"/>
    <n v="2385436.65"/>
    <s v="16/2/23"/>
    <n v="1"/>
    <n v="0"/>
    <s v="DO437(1)"/>
    <m/>
  </r>
  <r>
    <d v="2023-02-10T00:00:00"/>
    <x v="8"/>
    <x v="4"/>
    <x v="216"/>
    <x v="14"/>
    <s v="RM CSM 450 79m(L) x 1040mm(W) (30kg)"/>
    <x v="130"/>
    <s v="Delivered"/>
    <n v="20"/>
    <s v="Roll"/>
    <n v="168"/>
    <n v="3360"/>
    <n v="2388796.65"/>
    <s v="21/2/23"/>
    <n v="20"/>
    <n v="0"/>
    <s v="DO442-2(20)"/>
    <m/>
  </r>
  <r>
    <d v="2023-02-10T00:00:00"/>
    <x v="8"/>
    <x v="4"/>
    <x v="216"/>
    <x v="14"/>
    <s v="RM NPG Gelcoat 9319-H (25Kg)"/>
    <x v="84"/>
    <s v="Ex"/>
    <n v="2"/>
    <s v="Pail"/>
    <n v="267.5"/>
    <n v="535"/>
    <n v="2389331.65"/>
    <s v="10/2/23"/>
    <n v="2"/>
    <n v="0"/>
    <s v="DO430(2)"/>
    <m/>
  </r>
  <r>
    <d v="2023-02-13T00:00:00"/>
    <x v="8"/>
    <x v="4"/>
    <x v="212"/>
    <x v="11"/>
    <s v="RJ Mepoxe (5kg)"/>
    <x v="88"/>
    <s v="Ex"/>
    <n v="36"/>
    <s v="Bottle"/>
    <n v="50"/>
    <n v="1800"/>
    <n v="2391131.65"/>
    <m/>
    <m/>
    <n v="36"/>
    <m/>
    <m/>
  </r>
  <r>
    <d v="2023-02-13T00:00:00"/>
    <x v="8"/>
    <x v="4"/>
    <x v="28"/>
    <x v="3"/>
    <s v=" Woven Roving 600 1000mm (40Kg)"/>
    <x v="156"/>
    <s v="Ex"/>
    <n v="25"/>
    <s v="Roll"/>
    <n v="200"/>
    <n v="5000"/>
    <n v="2396131.65"/>
    <s v="16/2/23, 21/2/23, 21/2/23, 21/2/23"/>
    <n v="24"/>
    <n v="1"/>
    <s v="DO435(4), DO442-1(5), DO442-2(7), DO442-3(8)"/>
    <m/>
  </r>
  <r>
    <d v="2023-02-15T00:00:00"/>
    <x v="8"/>
    <x v="4"/>
    <x v="217"/>
    <x v="14"/>
    <s v="RM PVA (5Kg)"/>
    <x v="116"/>
    <s v="Ex"/>
    <n v="1"/>
    <s v="Bottle"/>
    <n v="80"/>
    <n v="80"/>
    <n v="2396211.65"/>
    <s v="15/2/23"/>
    <n v="1"/>
    <n v="0"/>
    <s v="DO434(1)"/>
    <m/>
  </r>
  <r>
    <d v="2023-02-15T00:00:00"/>
    <x v="8"/>
    <x v="4"/>
    <x v="217"/>
    <x v="14"/>
    <s v="RM Resin 3338W (20Kg)"/>
    <x v="134"/>
    <s v="Ex"/>
    <n v="1"/>
    <s v="Pail"/>
    <n v="157"/>
    <n v="157"/>
    <n v="2396368.65"/>
    <s v="15/2/23"/>
    <n v="1"/>
    <n v="0"/>
    <s v="DO434(1)"/>
    <m/>
  </r>
  <r>
    <d v="2023-02-15T00:00:00"/>
    <x v="8"/>
    <x v="4"/>
    <x v="218"/>
    <x v="14"/>
    <s v="RM CSM 450 79m(L) x 1040mm(W) (30kg)"/>
    <x v="130"/>
    <s v="Delivered"/>
    <n v="20"/>
    <s v="Roll"/>
    <n v="168"/>
    <n v="3360"/>
    <n v="2399728.65"/>
    <s v="21/2/23"/>
    <n v="11"/>
    <n v="9"/>
    <s v="DO442-3(11)"/>
    <m/>
  </r>
  <r>
    <d v="2023-02-15T00:00:00"/>
    <x v="8"/>
    <x v="4"/>
    <x v="218"/>
    <x v="14"/>
    <s v="RM Fume silica HJSIL 200 (10Kg)"/>
    <x v="98"/>
    <s v="Delivered"/>
    <n v="2"/>
    <s v="Bag"/>
    <n v="325"/>
    <n v="650"/>
    <n v="2400378.65"/>
    <m/>
    <m/>
    <n v="2"/>
    <m/>
    <m/>
  </r>
  <r>
    <d v="2023-02-15T00:00:00"/>
    <x v="8"/>
    <x v="4"/>
    <x v="218"/>
    <x v="14"/>
    <s v="RM Pigment Paste Smooth Cream M19 (25kg)"/>
    <x v="92"/>
    <s v="Delivered"/>
    <n v="6"/>
    <s v="Pail"/>
    <n v="625"/>
    <n v="3750"/>
    <n v="2404128.65"/>
    <s v="16/2/23, 21/2/23, 25/2/23"/>
    <n v="4"/>
    <n v="2"/>
    <s v="DO435(1), DO442-1(2), DO444(1)"/>
    <m/>
  </r>
  <r>
    <d v="2023-02-15T00:00:00"/>
    <x v="8"/>
    <x v="4"/>
    <x v="219"/>
    <x v="14"/>
    <s v="RM Pigment Riviera Blue B5 (2kg)"/>
    <x v="157"/>
    <s v="Ex"/>
    <n v="1"/>
    <s v="Tin"/>
    <n v="72"/>
    <n v="72"/>
    <n v="2404200.65"/>
    <s v="16/2/23"/>
    <n v="1"/>
    <n v="0"/>
    <s v="DO438(1)"/>
    <m/>
  </r>
  <r>
    <d v="2023-02-15T00:00:00"/>
    <x v="8"/>
    <x v="4"/>
    <x v="219"/>
    <x v="14"/>
    <s v="RM Pigment Navy Blue B15 (2kg)"/>
    <x v="158"/>
    <s v="Ex"/>
    <n v="1"/>
    <s v="Tin"/>
    <n v="74"/>
    <n v="74"/>
    <n v="2404274.65"/>
    <s v="16/2/23"/>
    <n v="1"/>
    <n v="0"/>
    <s v="DO438(1)"/>
    <m/>
  </r>
  <r>
    <d v="2023-02-15T00:00:00"/>
    <x v="8"/>
    <x v="4"/>
    <x v="28"/>
    <x v="3"/>
    <s v="TR104 Hi Temp Wax"/>
    <x v="159"/>
    <s v="Ex"/>
    <n v="1"/>
    <s v="Tin"/>
    <n v="40"/>
    <n v="40"/>
    <n v="2404314.65"/>
    <s v="15/2/23"/>
    <n v="1"/>
    <n v="0"/>
    <s v="DO434(1)"/>
    <m/>
  </r>
  <r>
    <d v="2023-02-15T00:00:00"/>
    <x v="8"/>
    <x v="4"/>
    <x v="28"/>
    <x v="3"/>
    <s v="Brush 1.1/2&quot;(12Pc)"/>
    <x v="49"/>
    <s v="Ex"/>
    <n v="1"/>
    <s v="Box"/>
    <n v="38"/>
    <n v="38"/>
    <n v="2404352.65"/>
    <s v="15/2/23"/>
    <n v="1"/>
    <n v="0"/>
    <s v="DO434(1)"/>
    <m/>
  </r>
  <r>
    <d v="2023-02-20T00:00:00"/>
    <x v="8"/>
    <x v="4"/>
    <x v="220"/>
    <x v="14"/>
    <s v="RM CSM 450 79m(L) x 1040mm(W) (30kg)"/>
    <x v="130"/>
    <s v="Delivered"/>
    <n v="80"/>
    <s v="Roll"/>
    <n v="165"/>
    <n v="13200"/>
    <n v="2417552.65"/>
    <m/>
    <m/>
    <n v="80"/>
    <m/>
    <m/>
  </r>
  <r>
    <d v="2023-02-23T00:00:00"/>
    <x v="8"/>
    <x v="4"/>
    <x v="221"/>
    <x v="14"/>
    <s v="RM Acetone (163Kg)"/>
    <x v="91"/>
    <s v="Ex"/>
    <n v="1"/>
    <s v="Drum"/>
    <n v="896.5"/>
    <n v="896.5"/>
    <n v="2418449.15"/>
    <s v="24/2/2023"/>
    <n v="1"/>
    <n v="0"/>
    <s v="DO443(1)"/>
    <m/>
  </r>
  <r>
    <d v="2023-02-25T00:00:00"/>
    <x v="8"/>
    <x v="4"/>
    <x v="222"/>
    <x v="14"/>
    <s v="RM Resin 3317AW (220Kg)"/>
    <x v="111"/>
    <s v="Ex"/>
    <n v="6"/>
    <s v="Drum"/>
    <n v="1518"/>
    <n v="9108"/>
    <n v="2427557.15"/>
    <m/>
    <m/>
    <n v="6"/>
    <m/>
    <m/>
  </r>
  <r>
    <d v="2023-02-25T00:00:00"/>
    <x v="8"/>
    <x v="4"/>
    <x v="222"/>
    <x v="14"/>
    <s v="RM Resin 3338W (220Kg)"/>
    <x v="123"/>
    <s v="Ex"/>
    <n v="2"/>
    <s v="Drum"/>
    <n v="1507"/>
    <n v="3014"/>
    <n v="2430571.15"/>
    <m/>
    <m/>
    <n v="2"/>
    <m/>
    <m/>
  </r>
  <r>
    <d v="2023-02-27T00:00:00"/>
    <x v="8"/>
    <x v="4"/>
    <x v="223"/>
    <x v="14"/>
    <s v="RM Resin 3338W (220Kg)"/>
    <x v="123"/>
    <s v="Ex"/>
    <n v="8"/>
    <s v="Drum"/>
    <n v="1507"/>
    <n v="12056"/>
    <n v="2442627.15"/>
    <m/>
    <m/>
    <n v="8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0D09CD-2350-4997-AC8A-868CE8C459E2}" name="PivotTable2" cacheId="12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80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22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61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76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6"/>
    </i>
    <i r="3">
      <x v="138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6"/>
      <x v="140"/>
    </i>
    <i r="2">
      <x v="178"/>
      <x v="139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1"/>
    </i>
    <i r="2">
      <x v="183"/>
      <x v="142"/>
    </i>
    <i r="3">
      <x v="143"/>
    </i>
    <i r="2">
      <x v="185"/>
      <x v="123"/>
    </i>
    <i r="2">
      <x v="186"/>
      <x v="31"/>
    </i>
    <i r="3">
      <x v="131"/>
    </i>
    <i r="3">
      <x v="144"/>
    </i>
    <i r="2">
      <x v="188"/>
      <x v="112"/>
    </i>
    <i r="2">
      <x v="190"/>
      <x v="128"/>
    </i>
    <i t="default" r="1">
      <x v="14"/>
    </i>
    <i r="1">
      <x v="15"/>
      <x v="45"/>
      <x v="141"/>
    </i>
    <i t="default" r="1">
      <x v="15"/>
    </i>
    <i t="default">
      <x v="3"/>
    </i>
    <i>
      <x v="4"/>
      <x/>
      <x v="191"/>
      <x v="124"/>
    </i>
    <i r="3">
      <x v="125"/>
    </i>
    <i r="2">
      <x v="193"/>
      <x v="125"/>
    </i>
    <i r="2">
      <x v="194"/>
      <x v="125"/>
    </i>
    <i r="2">
      <x v="198"/>
      <x v="125"/>
    </i>
    <i r="2">
      <x v="199"/>
      <x v="124"/>
    </i>
    <i r="2">
      <x v="200"/>
      <x v="124"/>
    </i>
    <i r="2">
      <x v="201"/>
      <x v="16"/>
    </i>
    <i r="2">
      <x v="205"/>
      <x v="6"/>
    </i>
    <i r="3">
      <x v="125"/>
    </i>
    <i r="2">
      <x v="207"/>
      <x v="151"/>
    </i>
    <i r="2">
      <x v="208"/>
      <x v="25"/>
    </i>
    <i r="3">
      <x v="125"/>
    </i>
    <i r="2">
      <x v="211"/>
      <x v="6"/>
    </i>
    <i r="3">
      <x v="25"/>
    </i>
    <i r="3">
      <x v="110"/>
    </i>
    <i r="3">
      <x v="124"/>
    </i>
    <i r="2">
      <x v="213"/>
      <x v="153"/>
    </i>
    <i r="3">
      <x v="154"/>
    </i>
    <i r="2">
      <x v="215"/>
      <x v="125"/>
    </i>
    <i r="3">
      <x v="155"/>
    </i>
    <i t="default" r="1">
      <x/>
    </i>
    <i r="1">
      <x v="2"/>
      <x v="45"/>
      <x v="44"/>
    </i>
    <i r="3">
      <x v="156"/>
    </i>
    <i r="3">
      <x v="159"/>
    </i>
    <i t="default" r="1">
      <x v="2"/>
    </i>
    <i r="1">
      <x v="9"/>
      <x v="202"/>
      <x v="80"/>
    </i>
    <i t="default" r="1">
      <x v="9"/>
    </i>
    <i r="1">
      <x v="11"/>
      <x v="192"/>
      <x v="91"/>
    </i>
    <i r="3">
      <x v="145"/>
    </i>
    <i r="2">
      <x v="212"/>
      <x v="91"/>
    </i>
    <i t="default" r="1">
      <x v="11"/>
    </i>
    <i r="1">
      <x v="14"/>
      <x v="195"/>
      <x v="112"/>
    </i>
    <i r="2">
      <x v="196"/>
      <x v="92"/>
    </i>
    <i r="2">
      <x v="197"/>
      <x v="130"/>
    </i>
    <i r="3">
      <x v="146"/>
    </i>
    <i r="2">
      <x v="203"/>
      <x v="103"/>
    </i>
    <i r="3">
      <x v="128"/>
    </i>
    <i r="2">
      <x v="204"/>
      <x v="107"/>
    </i>
    <i r="3">
      <x v="119"/>
    </i>
    <i r="3">
      <x v="130"/>
    </i>
    <i r="2">
      <x v="206"/>
      <x v="103"/>
    </i>
    <i r="3">
      <x v="147"/>
    </i>
    <i r="3">
      <x v="148"/>
    </i>
    <i r="3">
      <x v="149"/>
    </i>
    <i r="3">
      <x v="150"/>
    </i>
    <i r="2">
      <x v="209"/>
      <x v="107"/>
    </i>
    <i r="3">
      <x v="130"/>
    </i>
    <i r="2">
      <x v="210"/>
      <x v="112"/>
    </i>
    <i r="3">
      <x v="152"/>
    </i>
    <i r="2">
      <x v="214"/>
      <x v="95"/>
    </i>
    <i r="2">
      <x v="216"/>
      <x v="84"/>
    </i>
    <i r="3">
      <x v="130"/>
    </i>
    <i r="2">
      <x v="217"/>
      <x v="115"/>
    </i>
    <i r="3">
      <x v="133"/>
    </i>
    <i r="2">
      <x v="218"/>
      <x v="92"/>
    </i>
    <i r="3">
      <x v="119"/>
    </i>
    <i r="3">
      <x v="130"/>
    </i>
    <i r="2">
      <x v="219"/>
      <x v="157"/>
    </i>
    <i r="3">
      <x v="158"/>
    </i>
    <i r="2">
      <x v="220"/>
      <x v="130"/>
    </i>
    <i r="2">
      <x v="221"/>
      <x v="90"/>
    </i>
    <i r="2">
      <x v="222"/>
      <x v="112"/>
    </i>
    <i r="3">
      <x v="123"/>
    </i>
    <i r="2">
      <x v="223"/>
      <x v="123"/>
    </i>
    <i t="default" r="1">
      <x v="14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28">
      <pivotArea dataOnly="0" outline="0" fieldPosition="0">
        <references count="1">
          <reference field="3" count="0" defaultSubtotal="1"/>
        </references>
      </pivotArea>
    </format>
    <format dxfId="27">
      <pivotArea dataOnly="0" outline="0" fieldPosition="0">
        <references count="1">
          <reference field="3" count="0" defaultSubtotal="1"/>
        </references>
      </pivotArea>
    </format>
    <format dxfId="26">
      <pivotArea dataOnly="0" grandRow="1" outline="0" fieldPosition="0"/>
    </format>
    <format dxfId="25">
      <pivotArea outline="0" fieldPosition="0">
        <references count="1">
          <reference field="4294967294" count="1">
            <x v="1"/>
          </reference>
        </references>
      </pivotArea>
    </format>
    <format dxfId="24">
      <pivotArea outline="0" fieldPosition="0">
        <references count="1">
          <reference field="4294967294" count="1">
            <x v="2"/>
          </reference>
        </references>
      </pivotArea>
    </format>
    <format dxfId="23">
      <pivotArea outline="0" fieldPosition="0">
        <references count="1">
          <reference field="4294967294" count="1">
            <x v="0"/>
          </reference>
        </references>
      </pivotArea>
    </format>
    <format dxfId="22">
      <pivotArea dataOnly="0" outline="0" fieldPosition="0">
        <references count="1">
          <reference field="4" count="0" defaultSubtotal="1"/>
        </references>
      </pivotArea>
    </format>
    <format dxfId="21">
      <pivotArea dataOnly="0" outline="0" fieldPosition="0">
        <references count="1">
          <reference field="2" count="0" defaultSubtotal="1"/>
        </references>
      </pivotArea>
    </format>
    <format dxfId="20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24C4C3-362D-4B43-AABD-7C7DD607E676}" name="PivotTable1" cacheId="12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95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60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91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r="1">
      <x v="141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1"/>
    </i>
    <i r="1">
      <x v="142"/>
    </i>
    <i r="1">
      <x v="143"/>
    </i>
    <i r="1">
      <x v="144"/>
    </i>
    <i t="default">
      <x v="7"/>
    </i>
    <i>
      <x v="8"/>
      <x v="2"/>
    </i>
    <i r="1"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91"/>
    </i>
    <i r="1">
      <x v="92"/>
    </i>
    <i r="1">
      <x v="103"/>
    </i>
    <i r="1">
      <x v="107"/>
    </i>
    <i r="1">
      <x v="112"/>
    </i>
    <i r="1">
      <x v="119"/>
    </i>
    <i r="1">
      <x v="124"/>
    </i>
    <i r="1">
      <x v="125"/>
    </i>
    <i r="1">
      <x v="128"/>
    </i>
    <i r="1">
      <x v="130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4"/>
    </i>
    <i r="1">
      <x v="49"/>
    </i>
    <i r="1">
      <x v="74"/>
    </i>
    <i r="1">
      <x v="75"/>
    </i>
    <i r="1">
      <x v="82"/>
    </i>
    <i r="1">
      <x v="84"/>
    </i>
    <i r="1">
      <x v="90"/>
    </i>
    <i r="1">
      <x v="91"/>
    </i>
    <i r="1">
      <x v="92"/>
    </i>
    <i r="1">
      <x v="95"/>
    </i>
    <i r="1">
      <x v="107"/>
    </i>
    <i r="1">
      <x v="110"/>
    </i>
    <i r="1">
      <x v="112"/>
    </i>
    <i r="1">
      <x v="115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19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FA4E98-4C21-4009-A01B-92FDDCCC2CFB}" name="PivotTable2" cacheId="12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65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60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6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workbookViewId="0">
      <selection activeCell="C16" sqref="C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1199</v>
      </c>
      <c r="B15" t="s">
        <v>41</v>
      </c>
      <c r="C15" t="s">
        <v>1200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 filterMode="1">
    <tabColor rgb="FFFF0000"/>
    <pageSetUpPr fitToPage="1"/>
  </sheetPr>
  <dimension ref="A1:U527"/>
  <sheetViews>
    <sheetView tabSelected="1" topLeftCell="A501" zoomScale="88" zoomScaleNormal="88" workbookViewId="0">
      <selection activeCell="A522" sqref="A522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hidden="1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hidden="1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hidden="1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hidden="1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hidden="1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hidden="1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hidden="1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hidden="1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hidden="1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hidden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hidden="1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hidden="1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hidden="1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hidden="1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hidden="1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hidden="1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hidden="1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hidden="1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hidden="1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hidden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hidden="1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hidden="1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hidden="1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hidden="1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hidden="1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hidden="1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hidden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hidden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hidden="1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hidden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hidden="1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hidden="1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hidden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hidden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hidden="1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hidden="1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hidden="1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hidden="1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hidden="1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hidden="1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hidden="1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hidden="1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hidden="1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hidden="1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hidden="1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hidden="1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hidden="1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hidden="1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hidden="1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hidden="1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hidden="1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hidden="1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hidden="1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hidden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hidden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hidden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hidden="1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hidden="1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hidden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hidden="1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hidden="1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hidden="1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hidden="1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hidden="1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hidden="1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hidden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hidden="1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hidden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hidden="1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hidden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hidden="1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hidden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hidden="1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hidden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hidden="1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hidden="1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hidden="1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hidden="1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hidden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hidden="1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hidden="1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hidden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hidden="1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hidden="1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hidden="1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hidden="1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hidden="1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hidden="1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hidden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hidden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hidden="1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hidden="1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hidden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hidden="1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hidden="1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hidden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hidden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hidden="1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hidden="1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hidden="1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hidden="1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hidden="1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hidden="1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hidden="1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hidden="1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hidden="1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hidden="1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hidden="1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hidden="1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hidden="1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hidden="1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hidden="1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hidden="1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hidden="1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hidden="1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hidden="1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hidden="1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hidden="1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hidden="1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hidden="1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hidden="1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hidden="1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hidden="1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hidden="1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hidden="1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hidden="1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hidden="1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hidden="1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hidden="1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hidden="1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hidden="1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hidden="1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hidden="1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hidden="1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hidden="1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hidden="1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hidden="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hidden="1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hidden="1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hidden="1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hidden="1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hidden="1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hidden="1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hidden="1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hidden="1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hidden="1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hidden="1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hidden="1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hidden="1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hidden="1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hidden="1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hidden="1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hidden="1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hidden="1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hidden="1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hidden="1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hidden="1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hidden="1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hidden="1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hidden="1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hidden="1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hidden="1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hidden="1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hidden="1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hidden="1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hidden="1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hidden="1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hidden="1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hidden="1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hidden="1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hidden="1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hidden="1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hidden="1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hidden="1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hidden="1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hidden="1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hidden="1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hidden="1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hidden="1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hidden="1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hidden="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hidden="1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hidden="1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hidden="1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hidden="1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hidden="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hidden="1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hidden="1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hidden="1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hidden="1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hidden="1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hidden="1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hidden="1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hidden="1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hidden="1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hidden="1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hidden="1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hidden="1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hidden="1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hidden="1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hidden="1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hidden="1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hidden="1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hidden="1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hidden="1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hidden="1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hidden="1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hidden="1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1176</v>
      </c>
      <c r="O214" s="64">
        <f>3+2+1+2+3+1</f>
        <v>12</v>
      </c>
      <c r="P214" s="67">
        <f t="shared" si="65"/>
        <v>0</v>
      </c>
      <c r="Q214" s="68" t="s">
        <v>1175</v>
      </c>
      <c r="R214" s="68"/>
    </row>
    <row r="215" spans="1:18" ht="130.5" hidden="1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hidden="1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hidden="1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hidden="1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hidden="1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hidden="1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hidden="1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hidden="1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hidden="1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hidden="1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hidden="1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hidden="1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hidden="1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hidden="1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hidden="1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hidden="1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hidden="1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hidden="1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hidden="1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hidden="1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hidden="1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hidden="1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hidden="1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hidden="1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hidden="1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hidden="1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hidden="1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hidden="1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hidden="1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hidden="1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hidden="1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hidden="1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hidden="1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1113</v>
      </c>
      <c r="O247" s="64">
        <f>1+3+2+2+4+2+2+3+1</f>
        <v>20</v>
      </c>
      <c r="P247" s="67">
        <f t="shared" si="107"/>
        <v>0</v>
      </c>
      <c r="Q247" s="68" t="s">
        <v>1114</v>
      </c>
      <c r="R247" s="68"/>
    </row>
    <row r="248" spans="1:18" ht="145" hidden="1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hidden="1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hidden="1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hidden="1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hidden="1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hidden="1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hidden="1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hidden="1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hidden="1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hidden="1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hidden="1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hidden="1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hidden="1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hidden="1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hidden="1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hidden="1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hidden="1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hidden="1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hidden="1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hidden="1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hidden="1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hidden="1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hidden="1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hidden="1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hidden="1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hidden="1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hidden="1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hidden="1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hidden="1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hidden="1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hidden="1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hidden="1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hidden="1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hidden="1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hidden="1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hidden="1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hidden="1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hidden="1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hidden="1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hidden="1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hidden="1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hidden="1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hidden="1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hidden="1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hidden="1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hidden="1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hidden="1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hidden="1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hidden="1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hidden="1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hidden="1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101.5" hidden="1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1334</v>
      </c>
      <c r="O299" s="64">
        <f>1+1+1+3+1+2+2+4</f>
        <v>15</v>
      </c>
      <c r="P299" s="67">
        <f t="shared" si="107"/>
        <v>0</v>
      </c>
      <c r="Q299" s="68" t="s">
        <v>1335</v>
      </c>
      <c r="R299" s="68"/>
    </row>
    <row r="300" spans="1:18" ht="43.5" hidden="1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hidden="1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hidden="1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hidden="1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hidden="1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hidden="1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hidden="1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hidden="1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hidden="1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hidden="1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hidden="1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hidden="1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hidden="1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hidden="1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hidden="1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hidden="1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hidden="1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hidden="1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hidden="1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hidden="1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hidden="1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hidden="1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hidden="1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hidden="1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hidden="1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hidden="1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hidden="1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hidden="1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hidden="1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hidden="1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hidden="1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hidden="1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hidden="1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hidden="1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hidden="1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hidden="1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hidden="1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hidden="1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hidden="1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hidden="1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hidden="1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hidden="1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hidden="1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hidden="1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hidden="1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hidden="1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hidden="1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hidden="1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hidden="1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hidden="1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hidden="1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1139</v>
      </c>
      <c r="O350" s="64">
        <f>1+1+1</f>
        <v>3</v>
      </c>
      <c r="P350" s="67">
        <f t="shared" si="141"/>
        <v>0</v>
      </c>
      <c r="Q350" s="68" t="s">
        <v>1140</v>
      </c>
      <c r="R350" s="68"/>
    </row>
    <row r="351" spans="1:18" ht="14.5" hidden="1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hidden="1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1143</v>
      </c>
      <c r="O352" s="64">
        <f>1+1+1+1</f>
        <v>4</v>
      </c>
      <c r="P352" s="67">
        <f t="shared" si="141"/>
        <v>0</v>
      </c>
      <c r="Q352" s="68" t="s">
        <v>1144</v>
      </c>
      <c r="R352" s="68"/>
    </row>
    <row r="353" spans="1:18" ht="72.5" hidden="1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45" hidden="1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1269</v>
      </c>
      <c r="O354" s="64">
        <f>1+1+4+1+1+4+1+1+1+4+1</f>
        <v>20</v>
      </c>
      <c r="P354" s="67">
        <f>I354-O354</f>
        <v>0</v>
      </c>
      <c r="Q354" s="68" t="s">
        <v>1270</v>
      </c>
      <c r="R354" s="68"/>
    </row>
    <row r="355" spans="1:18" ht="101.5" hidden="1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hidden="1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hidden="1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hidden="1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hidden="1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hidden="1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hidden="1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hidden="1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1214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1159</v>
      </c>
      <c r="O362" s="64">
        <f>3+1+6+1+2+1+4+1+1+4+1+4+3</f>
        <v>32</v>
      </c>
      <c r="P362" s="67">
        <f t="shared" si="141"/>
        <v>0</v>
      </c>
      <c r="Q362" s="68" t="s">
        <v>1160</v>
      </c>
      <c r="R362" s="68"/>
    </row>
    <row r="363" spans="1:18" ht="29" hidden="1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hidden="1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hidden="1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hidden="1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hidden="1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hidden="1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hidden="1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hidden="1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hidden="1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hidden="1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hidden="1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hidden="1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hidden="1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hidden="1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hidden="1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hidden="1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1157</v>
      </c>
      <c r="O378" s="64">
        <f>1+1+1+2+1+1+1+4+1+2</f>
        <v>15</v>
      </c>
      <c r="P378" s="67">
        <f t="shared" si="166"/>
        <v>0</v>
      </c>
      <c r="Q378" s="68" t="s">
        <v>1158</v>
      </c>
      <c r="R378" s="68"/>
    </row>
    <row r="379" spans="1:18" ht="72.5" hidden="1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1086</v>
      </c>
      <c r="O379" s="64">
        <f>1+1+3+5+5</f>
        <v>15</v>
      </c>
      <c r="P379" s="67">
        <f t="shared" si="166"/>
        <v>0</v>
      </c>
      <c r="Q379" s="68" t="s">
        <v>1088</v>
      </c>
      <c r="R379" s="68"/>
    </row>
    <row r="380" spans="1:18" ht="101.5" hidden="1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1152</v>
      </c>
      <c r="O380" s="64">
        <f>8+2+4+5+10+5+6</f>
        <v>40</v>
      </c>
      <c r="P380" s="67">
        <f t="shared" si="166"/>
        <v>0</v>
      </c>
      <c r="Q380" s="68" t="s">
        <v>1153</v>
      </c>
      <c r="R380" s="68"/>
    </row>
    <row r="381" spans="1:18" ht="101.5" hidden="1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1101</v>
      </c>
      <c r="O381" s="64">
        <f>2+5+4+10+3+15+1</f>
        <v>40</v>
      </c>
      <c r="P381" s="67">
        <f t="shared" si="166"/>
        <v>0</v>
      </c>
      <c r="Q381" s="68" t="s">
        <v>1102</v>
      </c>
      <c r="R381" s="68"/>
    </row>
    <row r="382" spans="1:18" ht="87" hidden="1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1185</v>
      </c>
      <c r="O382" s="64">
        <f>5+7+4+1+1+2</f>
        <v>20</v>
      </c>
      <c r="P382" s="67">
        <f t="shared" si="166"/>
        <v>0</v>
      </c>
      <c r="Q382" s="68" t="s">
        <v>1186</v>
      </c>
      <c r="R382" s="68"/>
    </row>
    <row r="383" spans="1:18" ht="43.5" hidden="1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1129</v>
      </c>
      <c r="O383" s="64">
        <f>1+2+1</f>
        <v>4</v>
      </c>
      <c r="P383" s="67">
        <f t="shared" si="166"/>
        <v>0</v>
      </c>
      <c r="Q383" s="68" t="s">
        <v>1130</v>
      </c>
      <c r="R383" s="68"/>
    </row>
    <row r="384" spans="1:18" ht="29" hidden="1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1090</v>
      </c>
      <c r="R384" s="68"/>
    </row>
    <row r="385" spans="1:18" ht="29" hidden="1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1091</v>
      </c>
      <c r="R385" s="68"/>
    </row>
    <row r="386" spans="1:18" ht="29" hidden="1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1091</v>
      </c>
      <c r="R386" s="68"/>
    </row>
    <row r="387" spans="1:18" hidden="1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1091</v>
      </c>
      <c r="R387" s="68"/>
    </row>
    <row r="388" spans="1:18" hidden="1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1092</v>
      </c>
      <c r="R388" s="68"/>
    </row>
    <row r="389" spans="1:18" ht="29" hidden="1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1093</v>
      </c>
      <c r="R389" s="68"/>
    </row>
    <row r="390" spans="1:18" ht="29" hidden="1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1094</v>
      </c>
      <c r="R390" s="68"/>
    </row>
    <row r="391" spans="1:18" ht="29" hidden="1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1095</v>
      </c>
      <c r="R391" s="68"/>
    </row>
    <row r="392" spans="1:18" ht="29" hidden="1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1100</v>
      </c>
      <c r="G392" s="80" t="s">
        <v>1100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1089</v>
      </c>
      <c r="O392" s="64">
        <f>30</f>
        <v>30</v>
      </c>
      <c r="P392" s="67">
        <f t="shared" si="166"/>
        <v>0</v>
      </c>
      <c r="Q392" s="68" t="s">
        <v>1096</v>
      </c>
      <c r="R392" s="68"/>
    </row>
    <row r="393" spans="1:18" ht="29" hidden="1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1087</v>
      </c>
      <c r="G393" s="80" t="s">
        <v>1087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1089</v>
      </c>
      <c r="O393" s="64">
        <v>15</v>
      </c>
      <c r="P393" s="67">
        <f t="shared" si="166"/>
        <v>0</v>
      </c>
      <c r="Q393" s="68" t="s">
        <v>1097</v>
      </c>
      <c r="R393" s="68"/>
    </row>
    <row r="394" spans="1:18" ht="29" hidden="1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1089</v>
      </c>
      <c r="O394" s="64">
        <v>10</v>
      </c>
      <c r="P394" s="67">
        <f t="shared" si="166"/>
        <v>0</v>
      </c>
      <c r="Q394" s="68" t="s">
        <v>1098</v>
      </c>
      <c r="R394" s="68"/>
    </row>
    <row r="395" spans="1:18" ht="29" hidden="1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1108</v>
      </c>
      <c r="O395" s="64">
        <v>10</v>
      </c>
      <c r="P395" s="67">
        <f t="shared" si="166"/>
        <v>0</v>
      </c>
      <c r="Q395" s="68" t="s">
        <v>1099</v>
      </c>
      <c r="R395" s="68"/>
    </row>
    <row r="396" spans="1:18" ht="87" hidden="1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1103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1149</v>
      </c>
      <c r="O396" s="64">
        <f>5+5+2+5+2+1</f>
        <v>20</v>
      </c>
      <c r="P396" s="67">
        <f t="shared" si="166"/>
        <v>0</v>
      </c>
      <c r="Q396" s="68" t="s">
        <v>1150</v>
      </c>
      <c r="R396" s="68"/>
    </row>
    <row r="397" spans="1:18" ht="58" hidden="1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1104</v>
      </c>
      <c r="E397" s="64" t="s">
        <v>686</v>
      </c>
      <c r="F397" s="80" t="s">
        <v>1100</v>
      </c>
      <c r="G397" s="31" t="s">
        <v>1100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1128</v>
      </c>
      <c r="O397" s="64">
        <f>2+5+4+7</f>
        <v>18</v>
      </c>
      <c r="P397" s="67">
        <f t="shared" si="166"/>
        <v>0</v>
      </c>
      <c r="Q397" s="68" t="s">
        <v>1127</v>
      </c>
      <c r="R397" s="68"/>
    </row>
    <row r="398" spans="1:18" ht="29" hidden="1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1104</v>
      </c>
      <c r="E398" s="64" t="s">
        <v>686</v>
      </c>
      <c r="F398" s="80" t="s">
        <v>1148</v>
      </c>
      <c r="G398" s="80" t="s">
        <v>1148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1179</v>
      </c>
      <c r="O398" s="64">
        <f>6+4</f>
        <v>10</v>
      </c>
      <c r="P398" s="67">
        <f t="shared" si="166"/>
        <v>0</v>
      </c>
      <c r="Q398" s="68" t="s">
        <v>1180</v>
      </c>
      <c r="R398" s="68"/>
    </row>
    <row r="399" spans="1:18" ht="101.5" hidden="1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1104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1190</v>
      </c>
      <c r="O399" s="64">
        <f>5+5+2+1+3+7+7</f>
        <v>30</v>
      </c>
      <c r="P399" s="67">
        <f t="shared" si="166"/>
        <v>0</v>
      </c>
      <c r="Q399" s="68" t="s">
        <v>1191</v>
      </c>
      <c r="R399" s="68"/>
    </row>
    <row r="400" spans="1:18" ht="29" hidden="1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1105</v>
      </c>
      <c r="E400" s="64" t="s">
        <v>686</v>
      </c>
      <c r="F400" s="80" t="s">
        <v>1100</v>
      </c>
      <c r="G400" s="31" t="s">
        <v>1100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1154</v>
      </c>
      <c r="O400" s="64">
        <f>5+11</f>
        <v>16</v>
      </c>
      <c r="P400" s="67">
        <f t="shared" si="166"/>
        <v>0</v>
      </c>
      <c r="Q400" s="68" t="s">
        <v>1156</v>
      </c>
      <c r="R400" s="68"/>
    </row>
    <row r="401" spans="1:18" ht="101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1105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1305</v>
      </c>
      <c r="O401" s="64">
        <f>1+2+2+1+2+3+4</f>
        <v>15</v>
      </c>
      <c r="P401" s="67">
        <f t="shared" si="166"/>
        <v>1</v>
      </c>
      <c r="Q401" s="68" t="s">
        <v>1306</v>
      </c>
      <c r="R401" s="68"/>
    </row>
    <row r="402" spans="1:18" ht="29" hidden="1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1106</v>
      </c>
      <c r="E402" s="64" t="s">
        <v>686</v>
      </c>
      <c r="F402" s="80" t="s">
        <v>1107</v>
      </c>
      <c r="G402" s="80" t="s">
        <v>1107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1169</v>
      </c>
      <c r="O402" s="64">
        <v>1</v>
      </c>
      <c r="P402" s="67">
        <f t="shared" si="166"/>
        <v>0</v>
      </c>
      <c r="Q402" s="68" t="s">
        <v>1109</v>
      </c>
      <c r="R402" s="68"/>
    </row>
    <row r="403" spans="1:18" hidden="1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1106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1165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1168</v>
      </c>
      <c r="O403" s="64">
        <v>4</v>
      </c>
      <c r="P403" s="67">
        <f t="shared" si="166"/>
        <v>0</v>
      </c>
      <c r="Q403" s="68" t="s">
        <v>1170</v>
      </c>
      <c r="R403" s="68"/>
    </row>
    <row r="404" spans="1:18" ht="29" hidden="1" x14ac:dyDescent="0.35">
      <c r="A404" s="79" t="s">
        <v>1110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1111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1110</v>
      </c>
      <c r="O404" s="64">
        <f>1</f>
        <v>1</v>
      </c>
      <c r="P404" s="67">
        <f t="shared" si="166"/>
        <v>0</v>
      </c>
      <c r="Q404" s="68" t="s">
        <v>1112</v>
      </c>
      <c r="R404" s="68"/>
    </row>
    <row r="405" spans="1:18" ht="29" hidden="1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1141</v>
      </c>
      <c r="O405" s="64">
        <f>4+4</f>
        <v>8</v>
      </c>
      <c r="P405" s="67">
        <f t="shared" si="166"/>
        <v>0</v>
      </c>
      <c r="Q405" s="68" t="s">
        <v>1142</v>
      </c>
      <c r="R405" s="68"/>
    </row>
    <row r="406" spans="1:18" ht="29" hidden="1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1115</v>
      </c>
      <c r="E406" s="64" t="s">
        <v>686</v>
      </c>
      <c r="F406" s="80" t="s">
        <v>1116</v>
      </c>
      <c r="G406" s="80" t="s">
        <v>1116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1122</v>
      </c>
      <c r="O406" s="64">
        <v>1</v>
      </c>
      <c r="P406" s="67">
        <f t="shared" si="166"/>
        <v>0</v>
      </c>
      <c r="Q406" s="68" t="s">
        <v>1123</v>
      </c>
      <c r="R406" s="68"/>
    </row>
    <row r="407" spans="1:18" ht="29" hidden="1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1115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1122</v>
      </c>
      <c r="O407" s="64">
        <v>1</v>
      </c>
      <c r="P407" s="67">
        <f t="shared" si="166"/>
        <v>0</v>
      </c>
      <c r="Q407" s="68" t="s">
        <v>1123</v>
      </c>
      <c r="R407" s="68"/>
    </row>
    <row r="408" spans="1:18" hidden="1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1119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1134</v>
      </c>
      <c r="O408" s="64">
        <v>1</v>
      </c>
      <c r="P408" s="67">
        <f t="shared" si="166"/>
        <v>0</v>
      </c>
      <c r="Q408" s="68" t="s">
        <v>1124</v>
      </c>
      <c r="R408" s="68"/>
    </row>
    <row r="409" spans="1:18" ht="29" hidden="1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1119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1134</v>
      </c>
      <c r="O409" s="64">
        <v>1</v>
      </c>
      <c r="P409" s="67">
        <f t="shared" si="166"/>
        <v>0</v>
      </c>
      <c r="Q409" s="68" t="s">
        <v>1124</v>
      </c>
      <c r="R409" s="68"/>
    </row>
    <row r="410" spans="1:18" ht="29" hidden="1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1120</v>
      </c>
      <c r="E410" s="64" t="s">
        <v>686</v>
      </c>
      <c r="F410" s="80" t="s">
        <v>1117</v>
      </c>
      <c r="G410" s="80" t="s">
        <v>1117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1135</v>
      </c>
      <c r="O410" s="64">
        <v>4</v>
      </c>
      <c r="P410" s="67">
        <f t="shared" si="166"/>
        <v>0</v>
      </c>
      <c r="Q410" s="68" t="s">
        <v>1125</v>
      </c>
      <c r="R410" s="68"/>
    </row>
    <row r="411" spans="1:18" ht="29" hidden="1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1120</v>
      </c>
      <c r="E411" s="64" t="s">
        <v>686</v>
      </c>
      <c r="F411" s="80" t="s">
        <v>1118</v>
      </c>
      <c r="G411" s="80" t="s">
        <v>1118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1135</v>
      </c>
      <c r="O411" s="64">
        <v>4</v>
      </c>
      <c r="P411" s="67">
        <f t="shared" si="166"/>
        <v>0</v>
      </c>
      <c r="Q411" s="68" t="s">
        <v>1125</v>
      </c>
      <c r="R411" s="68"/>
    </row>
    <row r="412" spans="1:18" ht="29" hidden="1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1120</v>
      </c>
      <c r="E412" s="64" t="s">
        <v>686</v>
      </c>
      <c r="F412" s="80" t="s">
        <v>1100</v>
      </c>
      <c r="G412" s="80" t="s">
        <v>1100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1135</v>
      </c>
      <c r="O412" s="64">
        <v>3</v>
      </c>
      <c r="P412" s="67">
        <f t="shared" si="166"/>
        <v>0</v>
      </c>
      <c r="Q412" s="68" t="s">
        <v>1126</v>
      </c>
      <c r="R412" s="68"/>
    </row>
    <row r="413" spans="1:18" ht="29" hidden="1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1121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1131</v>
      </c>
      <c r="O413" s="64">
        <v>4</v>
      </c>
      <c r="P413" s="67">
        <f t="shared" si="166"/>
        <v>0</v>
      </c>
      <c r="Q413" s="68" t="s">
        <v>1136</v>
      </c>
      <c r="R413" s="68"/>
    </row>
    <row r="414" spans="1:18" hidden="1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1121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1131</v>
      </c>
      <c r="O414" s="64">
        <v>1</v>
      </c>
      <c r="P414" s="67">
        <f t="shared" si="166"/>
        <v>0</v>
      </c>
      <c r="Q414" s="68" t="s">
        <v>1137</v>
      </c>
      <c r="R414" s="68"/>
    </row>
    <row r="415" spans="1:18" ht="29" hidden="1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1121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1131</v>
      </c>
      <c r="O415" s="64">
        <v>6</v>
      </c>
      <c r="P415" s="67">
        <f t="shared" si="166"/>
        <v>0</v>
      </c>
      <c r="Q415" s="68" t="s">
        <v>1138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1121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1162</v>
      </c>
      <c r="O416" s="64">
        <f>6</f>
        <v>6</v>
      </c>
      <c r="P416" s="67">
        <f t="shared" si="166"/>
        <v>6</v>
      </c>
      <c r="Q416" s="68" t="s">
        <v>1163</v>
      </c>
      <c r="R416" s="68"/>
    </row>
    <row r="417" spans="1:18" ht="29" hidden="1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1121</v>
      </c>
      <c r="E417" s="64" t="s">
        <v>686</v>
      </c>
      <c r="F417" s="80" t="s">
        <v>1133</v>
      </c>
      <c r="G417" s="80" t="s">
        <v>1133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1131</v>
      </c>
      <c r="O417" s="64">
        <v>2</v>
      </c>
      <c r="P417" s="67">
        <f t="shared" si="166"/>
        <v>0</v>
      </c>
      <c r="Q417" s="68" t="s">
        <v>1132</v>
      </c>
      <c r="R417" s="68"/>
    </row>
    <row r="418" spans="1:18" ht="29" hidden="1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1151</v>
      </c>
      <c r="O418" s="64">
        <v>5</v>
      </c>
      <c r="P418" s="67">
        <f t="shared" si="166"/>
        <v>0</v>
      </c>
      <c r="Q418" s="68" t="s">
        <v>1155</v>
      </c>
      <c r="R418" s="68"/>
    </row>
    <row r="419" spans="1:18" ht="43.5" hidden="1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1187</v>
      </c>
      <c r="O419" s="64">
        <f>1+1+2</f>
        <v>4</v>
      </c>
      <c r="P419" s="67">
        <f t="shared" si="166"/>
        <v>0</v>
      </c>
      <c r="Q419" s="68" t="s">
        <v>1188</v>
      </c>
      <c r="R419" s="68"/>
    </row>
    <row r="420" spans="1:18" ht="43.5" hidden="1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1275</v>
      </c>
      <c r="O420" s="64">
        <f>1+1+1</f>
        <v>3</v>
      </c>
      <c r="P420" s="67">
        <f t="shared" si="166"/>
        <v>0</v>
      </c>
      <c r="Q420" s="68" t="s">
        <v>1276</v>
      </c>
      <c r="R420" s="68"/>
    </row>
    <row r="421" spans="1:18" ht="43.5" hidden="1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1147</v>
      </c>
      <c r="G421" s="80" t="s">
        <v>1147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1189</v>
      </c>
      <c r="O421" s="64">
        <f>6+4+2</f>
        <v>12</v>
      </c>
      <c r="P421" s="67">
        <f t="shared" si="166"/>
        <v>0</v>
      </c>
      <c r="Q421" s="68" t="s">
        <v>1234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1133</v>
      </c>
      <c r="G422" s="80" t="s">
        <v>1133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hidden="1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1197</v>
      </c>
      <c r="O423" s="64">
        <f>1+5+3+3+3+3+21+1</f>
        <v>40</v>
      </c>
      <c r="P423" s="67">
        <f t="shared" si="166"/>
        <v>0</v>
      </c>
      <c r="Q423" s="68" t="s">
        <v>1198</v>
      </c>
      <c r="R423" s="68"/>
    </row>
    <row r="424" spans="1:18" ht="203" hidden="1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1231</v>
      </c>
      <c r="O424" s="64">
        <f>1+3+4+1+1+1+1+4+4+4+2+1+4+1</f>
        <v>32</v>
      </c>
      <c r="P424" s="67">
        <f t="shared" si="166"/>
        <v>0</v>
      </c>
      <c r="Q424" s="68" t="s">
        <v>1232</v>
      </c>
      <c r="R424" s="68"/>
    </row>
    <row r="425" spans="1:18" ht="29" hidden="1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1161</v>
      </c>
      <c r="O425" s="64">
        <v>5</v>
      </c>
      <c r="P425" s="67">
        <f t="shared" si="166"/>
        <v>0</v>
      </c>
      <c r="Q425" s="68" t="s">
        <v>1166</v>
      </c>
      <c r="R425" s="68"/>
    </row>
    <row r="426" spans="1:18" hidden="1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1201</v>
      </c>
      <c r="F426" s="80" t="s">
        <v>1227</v>
      </c>
      <c r="G426" s="80" t="s">
        <v>1202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48" si="199">SUM(M425+L426)</f>
        <v>1907526.35</v>
      </c>
      <c r="N426" s="78" t="s">
        <v>1226</v>
      </c>
      <c r="O426" s="64">
        <v>1</v>
      </c>
      <c r="P426" s="67">
        <f t="shared" si="166"/>
        <v>0</v>
      </c>
      <c r="Q426" s="68" t="s">
        <v>1228</v>
      </c>
      <c r="R426" s="68"/>
    </row>
    <row r="427" spans="1:18" ht="29" hidden="1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1145</v>
      </c>
      <c r="G427" s="80" t="s">
        <v>1145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1146</v>
      </c>
      <c r="R427" s="68"/>
    </row>
    <row r="428" spans="1:18" ht="87" hidden="1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1215</v>
      </c>
      <c r="O428" s="64">
        <f>1+1+5+1+1+6</f>
        <v>15</v>
      </c>
      <c r="P428" s="67">
        <f t="shared" si="166"/>
        <v>0</v>
      </c>
      <c r="Q428" s="68" t="s">
        <v>1216</v>
      </c>
      <c r="R428" s="68"/>
    </row>
    <row r="429" spans="1:18" hidden="1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1213</v>
      </c>
      <c r="E429" s="64" t="s">
        <v>686</v>
      </c>
      <c r="F429" s="80" t="s">
        <v>1164</v>
      </c>
      <c r="G429" s="31" t="s">
        <v>1164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1161</v>
      </c>
      <c r="O429" s="64">
        <v>1</v>
      </c>
      <c r="P429" s="67">
        <f t="shared" si="166"/>
        <v>0</v>
      </c>
      <c r="Q429" s="68" t="s">
        <v>1167</v>
      </c>
      <c r="R429" s="68"/>
    </row>
    <row r="430" spans="1:18" ht="87" hidden="1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1219</v>
      </c>
      <c r="O430" s="64">
        <f>2+1+1+3+1+2</f>
        <v>10</v>
      </c>
      <c r="P430" s="67">
        <f t="shared" si="166"/>
        <v>0</v>
      </c>
      <c r="Q430" s="68" t="s">
        <v>1220</v>
      </c>
      <c r="R430" s="68"/>
    </row>
    <row r="431" spans="1:18" ht="58" hidden="1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1223</v>
      </c>
      <c r="O431" s="64">
        <f>2+10+10+18</f>
        <v>40</v>
      </c>
      <c r="P431" s="67">
        <f t="shared" si="166"/>
        <v>0</v>
      </c>
      <c r="Q431" s="68" t="s">
        <v>1224</v>
      </c>
      <c r="R431" s="68"/>
    </row>
    <row r="432" spans="1:18" ht="29" hidden="1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1212</v>
      </c>
      <c r="E432" s="64" t="s">
        <v>686</v>
      </c>
      <c r="F432" s="80" t="s">
        <v>1145</v>
      </c>
      <c r="G432" s="80" t="s">
        <v>1145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1171</v>
      </c>
      <c r="O432" s="64">
        <f>1+1</f>
        <v>2</v>
      </c>
      <c r="P432" s="67">
        <f t="shared" si="166"/>
        <v>0</v>
      </c>
      <c r="Q432" s="68" t="s">
        <v>1172</v>
      </c>
      <c r="R432" s="68"/>
    </row>
    <row r="433" spans="1:18" ht="29" hidden="1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1210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1177</v>
      </c>
      <c r="O433" s="64">
        <v>1</v>
      </c>
      <c r="P433" s="67">
        <f t="shared" si="166"/>
        <v>0</v>
      </c>
      <c r="Q433" s="68" t="s">
        <v>1178</v>
      </c>
      <c r="R433" s="68"/>
    </row>
    <row r="434" spans="1:18" ht="29" hidden="1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1210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1177</v>
      </c>
      <c r="O434" s="64">
        <v>1</v>
      </c>
      <c r="P434" s="67">
        <f t="shared" ref="P434:P497" si="202">I434-O434</f>
        <v>0</v>
      </c>
      <c r="Q434" s="68" t="s">
        <v>1178</v>
      </c>
      <c r="R434" s="68"/>
    </row>
    <row r="435" spans="1:18" ht="116" hidden="1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1255</v>
      </c>
      <c r="O435" s="64">
        <f>1+6+4+5+5+10+5+4</f>
        <v>40</v>
      </c>
      <c r="P435" s="67">
        <f t="shared" si="202"/>
        <v>0</v>
      </c>
      <c r="Q435" s="68" t="s">
        <v>1256</v>
      </c>
      <c r="R435" s="68"/>
    </row>
    <row r="436" spans="1:18" ht="72.5" hidden="1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1287</v>
      </c>
      <c r="O436" s="64">
        <f>3+1+8+4+4</f>
        <v>20</v>
      </c>
      <c r="P436" s="67">
        <f t="shared" si="202"/>
        <v>0</v>
      </c>
      <c r="Q436" s="68" t="s">
        <v>1288</v>
      </c>
      <c r="R436" s="68"/>
    </row>
    <row r="437" spans="1:18" ht="72.5" hidden="1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1205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1235</v>
      </c>
      <c r="O437" s="64">
        <f>2+5+2+6+5</f>
        <v>20</v>
      </c>
      <c r="P437" s="67">
        <f t="shared" si="202"/>
        <v>0</v>
      </c>
      <c r="Q437" s="68" t="s">
        <v>1236</v>
      </c>
      <c r="R437" s="68"/>
    </row>
    <row r="438" spans="1:18" ht="29" hidden="1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1203</v>
      </c>
      <c r="E438" s="64" t="s">
        <v>686</v>
      </c>
      <c r="F438" s="80" t="s">
        <v>1087</v>
      </c>
      <c r="G438" s="80" t="s">
        <v>1087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1192</v>
      </c>
      <c r="O438" s="64">
        <v>20</v>
      </c>
      <c r="P438" s="67">
        <f t="shared" si="202"/>
        <v>0</v>
      </c>
      <c r="Q438" s="68" t="s">
        <v>1193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1211</v>
      </c>
      <c r="E439" s="64" t="s">
        <v>686</v>
      </c>
      <c r="F439" s="80" t="s">
        <v>1173</v>
      </c>
      <c r="G439" s="80" t="s">
        <v>1173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1181</v>
      </c>
      <c r="O439" s="64">
        <f>1</f>
        <v>1</v>
      </c>
      <c r="P439" s="67">
        <f t="shared" si="202"/>
        <v>1</v>
      </c>
      <c r="Q439" s="68" t="s">
        <v>1182</v>
      </c>
      <c r="R439" s="68"/>
    </row>
    <row r="440" spans="1:18" ht="29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1211</v>
      </c>
      <c r="E440" s="64" t="s">
        <v>686</v>
      </c>
      <c r="F440" s="80" t="s">
        <v>1174</v>
      </c>
      <c r="G440" s="80" t="s">
        <v>1174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1181</v>
      </c>
      <c r="O440" s="64">
        <f>1</f>
        <v>1</v>
      </c>
      <c r="P440" s="67">
        <f t="shared" si="202"/>
        <v>1</v>
      </c>
      <c r="Q440" s="68" t="s">
        <v>1182</v>
      </c>
      <c r="R440" s="68"/>
    </row>
    <row r="441" spans="1:18" ht="29" hidden="1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1183</v>
      </c>
      <c r="O441" s="64">
        <v>1</v>
      </c>
      <c r="P441" s="67">
        <f t="shared" si="202"/>
        <v>0</v>
      </c>
      <c r="Q441" s="68" t="s">
        <v>1184</v>
      </c>
      <c r="R441" s="68"/>
    </row>
    <row r="442" spans="1:18" ht="29" hidden="1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1206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1194</v>
      </c>
      <c r="O442" s="64">
        <v>9</v>
      </c>
      <c r="P442" s="67">
        <f t="shared" si="202"/>
        <v>0</v>
      </c>
      <c r="Q442" s="68" t="s">
        <v>1195</v>
      </c>
      <c r="R442" s="68"/>
    </row>
    <row r="443" spans="1:18" ht="29" hidden="1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1203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1194</v>
      </c>
      <c r="O443" s="64">
        <v>1</v>
      </c>
      <c r="P443" s="67">
        <f t="shared" si="202"/>
        <v>0</v>
      </c>
      <c r="Q443" s="68" t="s">
        <v>1196</v>
      </c>
      <c r="R443" s="68"/>
    </row>
    <row r="444" spans="1:18" ht="29" hidden="1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1203</v>
      </c>
      <c r="E444" s="64" t="s">
        <v>686</v>
      </c>
      <c r="F444" s="80" t="s">
        <v>1087</v>
      </c>
      <c r="G444" s="31" t="s">
        <v>1087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1217</v>
      </c>
      <c r="O444" s="64">
        <v>5</v>
      </c>
      <c r="P444" s="67">
        <f t="shared" si="202"/>
        <v>0</v>
      </c>
      <c r="Q444" s="68" t="s">
        <v>1218</v>
      </c>
      <c r="R444" s="68"/>
    </row>
    <row r="445" spans="1:18" ht="29" hidden="1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1207</v>
      </c>
      <c r="E445" s="64" t="s">
        <v>686</v>
      </c>
      <c r="F445" s="80" t="s">
        <v>1087</v>
      </c>
      <c r="G445" s="31" t="s">
        <v>1087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455" si="209">SUM(I445*K445)</f>
        <v>2880</v>
      </c>
      <c r="M445" s="5">
        <f t="shared" si="199"/>
        <v>2016385.7500000002</v>
      </c>
      <c r="N445" s="78" t="s">
        <v>1221</v>
      </c>
      <c r="O445" s="64">
        <v>15</v>
      </c>
      <c r="P445" s="67">
        <f t="shared" si="202"/>
        <v>0</v>
      </c>
      <c r="Q445" s="68" t="s">
        <v>1222</v>
      </c>
      <c r="R445" s="68"/>
    </row>
    <row r="446" spans="1:18" ht="58" hidden="1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1203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1257</v>
      </c>
      <c r="O446" s="64">
        <f>1+2+1+2</f>
        <v>6</v>
      </c>
      <c r="P446" s="67">
        <f t="shared" si="202"/>
        <v>0</v>
      </c>
      <c r="Q446" s="68" t="s">
        <v>1258</v>
      </c>
      <c r="R446" s="68"/>
    </row>
    <row r="447" spans="1:18" ht="72.5" hidden="1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1229</v>
      </c>
      <c r="O447" s="64">
        <f>4+3+10+4+19</f>
        <v>40</v>
      </c>
      <c r="P447" s="67">
        <f t="shared" si="202"/>
        <v>0</v>
      </c>
      <c r="Q447" s="68" t="s">
        <v>1230</v>
      </c>
      <c r="R447" s="68"/>
    </row>
    <row r="448" spans="1:18" ht="87" hidden="1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1204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1263</v>
      </c>
      <c r="O448" s="64">
        <f>1+1+3+4+2+3+1</f>
        <v>15</v>
      </c>
      <c r="P448" s="67">
        <f t="shared" si="202"/>
        <v>0</v>
      </c>
      <c r="Q448" s="68" t="s">
        <v>1264</v>
      </c>
      <c r="R448" s="68"/>
    </row>
    <row r="449" spans="1:18" ht="101.5" hidden="1" x14ac:dyDescent="0.35">
      <c r="A449" s="70">
        <v>44909</v>
      </c>
      <c r="B449" s="51">
        <f t="shared" ref="B449:B451" si="210">MONTH(A449)</f>
        <v>12</v>
      </c>
      <c r="C449" s="11">
        <f t="shared" ref="C449:C451" si="211">YEAR(A449)</f>
        <v>2022</v>
      </c>
      <c r="D449" s="103" t="s">
        <v>1205</v>
      </c>
      <c r="E449" s="64" t="s">
        <v>686</v>
      </c>
      <c r="F449" s="80" t="s">
        <v>979</v>
      </c>
      <c r="G449" s="31" t="s">
        <v>979</v>
      </c>
      <c r="H449" s="83" t="s">
        <v>47</v>
      </c>
      <c r="I449" s="65">
        <v>20</v>
      </c>
      <c r="J449" s="69" t="s">
        <v>0</v>
      </c>
      <c r="K449" s="106">
        <v>1584</v>
      </c>
      <c r="L449" s="66">
        <f t="shared" si="209"/>
        <v>31680</v>
      </c>
      <c r="M449" s="5">
        <f t="shared" ref="M449:M455" si="212">SUM(M448+L449)</f>
        <v>2082805.7500000002</v>
      </c>
      <c r="N449" s="86" t="s">
        <v>1284</v>
      </c>
      <c r="O449" s="64">
        <f>5+1+1+6+5+1+1</f>
        <v>20</v>
      </c>
      <c r="P449" s="67">
        <f t="shared" si="202"/>
        <v>0</v>
      </c>
      <c r="Q449" s="68" t="s">
        <v>1285</v>
      </c>
      <c r="R449" s="68"/>
    </row>
    <row r="450" spans="1:18" ht="43.5" hidden="1" x14ac:dyDescent="0.35">
      <c r="A450" s="70">
        <v>44914</v>
      </c>
      <c r="B450" s="51">
        <f t="shared" si="210"/>
        <v>12</v>
      </c>
      <c r="C450" s="11">
        <f t="shared" si="211"/>
        <v>2022</v>
      </c>
      <c r="D450" s="103">
        <v>45330</v>
      </c>
      <c r="E450" s="64" t="s">
        <v>10</v>
      </c>
      <c r="F450" s="80" t="s">
        <v>980</v>
      </c>
      <c r="G450" s="31" t="s">
        <v>980</v>
      </c>
      <c r="H450" s="83" t="s">
        <v>47</v>
      </c>
      <c r="I450" s="65">
        <v>40</v>
      </c>
      <c r="J450" s="69" t="s">
        <v>1</v>
      </c>
      <c r="K450" s="106">
        <v>177</v>
      </c>
      <c r="L450" s="66">
        <f t="shared" si="209"/>
        <v>7080</v>
      </c>
      <c r="M450" s="5">
        <f t="shared" si="212"/>
        <v>2089885.7500000002</v>
      </c>
      <c r="N450" s="86" t="s">
        <v>1237</v>
      </c>
      <c r="O450" s="64">
        <f>30+1+9</f>
        <v>40</v>
      </c>
      <c r="P450" s="67">
        <f t="shared" si="202"/>
        <v>0</v>
      </c>
      <c r="Q450" s="68" t="s">
        <v>1238</v>
      </c>
      <c r="R450" s="68"/>
    </row>
    <row r="451" spans="1:18" ht="29" hidden="1" x14ac:dyDescent="0.35">
      <c r="A451" s="70">
        <v>44915</v>
      </c>
      <c r="B451" s="51">
        <f t="shared" si="210"/>
        <v>12</v>
      </c>
      <c r="C451" s="11">
        <f t="shared" si="211"/>
        <v>2022</v>
      </c>
      <c r="D451" s="103" t="s">
        <v>1207</v>
      </c>
      <c r="E451" s="64" t="s">
        <v>686</v>
      </c>
      <c r="F451" s="80" t="s">
        <v>1087</v>
      </c>
      <c r="G451" s="31" t="s">
        <v>1087</v>
      </c>
      <c r="H451" s="83" t="s">
        <v>47</v>
      </c>
      <c r="I451" s="65">
        <v>10</v>
      </c>
      <c r="J451" s="69" t="s">
        <v>1</v>
      </c>
      <c r="K451" s="77">
        <v>202</v>
      </c>
      <c r="L451" s="66">
        <f t="shared" si="209"/>
        <v>2020</v>
      </c>
      <c r="M451" s="5">
        <f t="shared" si="212"/>
        <v>2091905.7500000002</v>
      </c>
      <c r="N451" s="86" t="s">
        <v>1290</v>
      </c>
      <c r="O451" s="64">
        <f>9+1</f>
        <v>10</v>
      </c>
      <c r="P451" s="67">
        <f t="shared" si="202"/>
        <v>0</v>
      </c>
      <c r="Q451" s="68" t="s">
        <v>1291</v>
      </c>
      <c r="R451" s="68"/>
    </row>
    <row r="452" spans="1:18" ht="130.5" hidden="1" x14ac:dyDescent="0.35">
      <c r="A452" s="70">
        <v>44915</v>
      </c>
      <c r="B452" s="51">
        <f t="shared" ref="B452:B454" si="213">MONTH(A452)</f>
        <v>12</v>
      </c>
      <c r="C452" s="11">
        <f t="shared" ref="C452:C454" si="214">YEAR(A452)</f>
        <v>2022</v>
      </c>
      <c r="D452" s="103" t="s">
        <v>1207</v>
      </c>
      <c r="E452" s="64" t="s">
        <v>686</v>
      </c>
      <c r="F452" s="80" t="s">
        <v>28</v>
      </c>
      <c r="G452" s="31" t="s">
        <v>28</v>
      </c>
      <c r="H452" s="83" t="s">
        <v>47</v>
      </c>
      <c r="I452" s="65">
        <v>40</v>
      </c>
      <c r="J452" s="69" t="s">
        <v>217</v>
      </c>
      <c r="K452" s="77">
        <v>32.5</v>
      </c>
      <c r="L452" s="66">
        <f t="shared" si="209"/>
        <v>1300</v>
      </c>
      <c r="M452" s="5">
        <f t="shared" si="212"/>
        <v>2093205.7500000002</v>
      </c>
      <c r="N452" s="86" t="s">
        <v>1280</v>
      </c>
      <c r="O452" s="64">
        <f>6+1+3+5+1+1+10+5+1+4+3</f>
        <v>40</v>
      </c>
      <c r="P452" s="67">
        <f t="shared" si="202"/>
        <v>0</v>
      </c>
      <c r="Q452" s="68" t="s">
        <v>1281</v>
      </c>
      <c r="R452" s="68"/>
    </row>
    <row r="453" spans="1:18" ht="29" hidden="1" x14ac:dyDescent="0.35">
      <c r="A453" s="70">
        <v>44915</v>
      </c>
      <c r="B453" s="51">
        <f t="shared" si="213"/>
        <v>12</v>
      </c>
      <c r="C453" s="11">
        <f t="shared" si="214"/>
        <v>2022</v>
      </c>
      <c r="D453" s="103" t="s">
        <v>1207</v>
      </c>
      <c r="E453" s="64" t="s">
        <v>686</v>
      </c>
      <c r="F453" s="80" t="s">
        <v>1208</v>
      </c>
      <c r="G453" s="80" t="s">
        <v>1208</v>
      </c>
      <c r="H453" s="83" t="s">
        <v>51</v>
      </c>
      <c r="I453" s="65">
        <v>1</v>
      </c>
      <c r="J453" s="69" t="s">
        <v>125</v>
      </c>
      <c r="K453" s="77">
        <v>36</v>
      </c>
      <c r="L453" s="66">
        <f t="shared" si="209"/>
        <v>36</v>
      </c>
      <c r="M453" s="5">
        <f t="shared" si="212"/>
        <v>2093241.7500000002</v>
      </c>
      <c r="N453" s="78" t="s">
        <v>1221</v>
      </c>
      <c r="O453" s="64">
        <v>1</v>
      </c>
      <c r="P453" s="67">
        <f t="shared" si="202"/>
        <v>0</v>
      </c>
      <c r="Q453" s="68" t="s">
        <v>1225</v>
      </c>
      <c r="R453" s="68"/>
    </row>
    <row r="454" spans="1:18" ht="58" hidden="1" x14ac:dyDescent="0.35">
      <c r="A454" s="70">
        <v>44918</v>
      </c>
      <c r="B454" s="51">
        <f t="shared" si="213"/>
        <v>12</v>
      </c>
      <c r="C454" s="11">
        <f t="shared" si="214"/>
        <v>2022</v>
      </c>
      <c r="D454" s="103"/>
      <c r="E454" s="64" t="s">
        <v>307</v>
      </c>
      <c r="F454" s="80" t="s">
        <v>643</v>
      </c>
      <c r="G454" s="31" t="s">
        <v>643</v>
      </c>
      <c r="H454" s="83" t="s">
        <v>47</v>
      </c>
      <c r="I454" s="65">
        <v>4</v>
      </c>
      <c r="J454" s="69" t="s">
        <v>125</v>
      </c>
      <c r="K454" s="77">
        <v>385</v>
      </c>
      <c r="L454" s="66">
        <f t="shared" si="209"/>
        <v>1540</v>
      </c>
      <c r="M454" s="5">
        <f>SUM(M453+L454)</f>
        <v>2094781.7500000002</v>
      </c>
      <c r="N454" s="86" t="s">
        <v>1354</v>
      </c>
      <c r="O454" s="64">
        <f>1+1+1+1</f>
        <v>4</v>
      </c>
      <c r="P454" s="67">
        <f t="shared" si="202"/>
        <v>0</v>
      </c>
      <c r="Q454" s="68" t="s">
        <v>1355</v>
      </c>
      <c r="R454" s="68"/>
    </row>
    <row r="455" spans="1:18" ht="29" hidden="1" x14ac:dyDescent="0.35">
      <c r="A455" s="70">
        <v>44922</v>
      </c>
      <c r="B455" s="51">
        <f t="shared" ref="B455" si="215">MONTH(A455)</f>
        <v>12</v>
      </c>
      <c r="C455" s="11">
        <f t="shared" ref="C455" si="216">YEAR(A455)</f>
        <v>2022</v>
      </c>
      <c r="D455" s="103" t="s">
        <v>1209</v>
      </c>
      <c r="E455" s="64" t="s">
        <v>686</v>
      </c>
      <c r="F455" s="80" t="s">
        <v>1049</v>
      </c>
      <c r="G455" s="31" t="s">
        <v>1049</v>
      </c>
      <c r="H455" s="83" t="s">
        <v>51</v>
      </c>
      <c r="I455" s="65">
        <v>8</v>
      </c>
      <c r="J455" s="69" t="s">
        <v>138</v>
      </c>
      <c r="K455" s="77">
        <v>30</v>
      </c>
      <c r="L455" s="66">
        <f t="shared" si="209"/>
        <v>240</v>
      </c>
      <c r="M455" s="5">
        <f t="shared" si="212"/>
        <v>2095021.7500000002</v>
      </c>
      <c r="N455" s="86" t="s">
        <v>1271</v>
      </c>
      <c r="O455" s="64">
        <f>4+4</f>
        <v>8</v>
      </c>
      <c r="P455" s="67">
        <f t="shared" si="202"/>
        <v>0</v>
      </c>
      <c r="Q455" s="68" t="s">
        <v>1272</v>
      </c>
      <c r="R455" s="68"/>
    </row>
    <row r="456" spans="1:18" ht="29" hidden="1" x14ac:dyDescent="0.35">
      <c r="A456" s="70">
        <v>44929</v>
      </c>
      <c r="B456" s="51">
        <v>1</v>
      </c>
      <c r="C456" s="11">
        <v>2023</v>
      </c>
      <c r="D456" s="103">
        <v>45389</v>
      </c>
      <c r="E456" s="64" t="s">
        <v>10</v>
      </c>
      <c r="F456" s="80" t="s">
        <v>1022</v>
      </c>
      <c r="G456" s="31" t="s">
        <v>1022</v>
      </c>
      <c r="H456" s="83" t="s">
        <v>51</v>
      </c>
      <c r="I456" s="65">
        <v>5</v>
      </c>
      <c r="J456" s="69" t="s">
        <v>0</v>
      </c>
      <c r="K456" s="77">
        <v>1485</v>
      </c>
      <c r="L456" s="66">
        <f t="shared" ref="L456:L486" si="217">SUM(I456*K456)</f>
        <v>7425</v>
      </c>
      <c r="M456" s="5">
        <f t="shared" ref="M456:M486" si="218">SUM(M455+L456)</f>
        <v>2102446.75</v>
      </c>
      <c r="N456" s="78" t="s">
        <v>1286</v>
      </c>
      <c r="O456" s="64">
        <v>5</v>
      </c>
      <c r="P456" s="67">
        <f t="shared" si="202"/>
        <v>0</v>
      </c>
      <c r="Q456" s="68" t="s">
        <v>1294</v>
      </c>
      <c r="R456" s="68"/>
    </row>
    <row r="457" spans="1:18" ht="43.5" hidden="1" x14ac:dyDescent="0.35">
      <c r="A457" s="70">
        <v>44929</v>
      </c>
      <c r="B457" s="51">
        <v>1</v>
      </c>
      <c r="C457" s="11">
        <v>2023</v>
      </c>
      <c r="D457" s="103">
        <v>45389</v>
      </c>
      <c r="E457" s="64" t="s">
        <v>10</v>
      </c>
      <c r="F457" s="80" t="s">
        <v>980</v>
      </c>
      <c r="G457" s="31" t="s">
        <v>980</v>
      </c>
      <c r="H457" s="83" t="s">
        <v>51</v>
      </c>
      <c r="I457" s="65">
        <v>30</v>
      </c>
      <c r="J457" s="69" t="s">
        <v>1</v>
      </c>
      <c r="K457" s="77">
        <v>174</v>
      </c>
      <c r="L457" s="66">
        <f t="shared" si="217"/>
        <v>5220</v>
      </c>
      <c r="M457" s="5">
        <f t="shared" si="218"/>
        <v>2107666.75</v>
      </c>
      <c r="N457" s="86" t="s">
        <v>1265</v>
      </c>
      <c r="O457" s="64">
        <f>21+8+1</f>
        <v>30</v>
      </c>
      <c r="P457" s="67">
        <f t="shared" si="202"/>
        <v>0</v>
      </c>
      <c r="Q457" s="68" t="s">
        <v>1266</v>
      </c>
      <c r="R457" s="68"/>
    </row>
    <row r="458" spans="1:18" ht="43.5" hidden="1" x14ac:dyDescent="0.35">
      <c r="A458" s="70">
        <v>44930</v>
      </c>
      <c r="B458" s="51">
        <v>1</v>
      </c>
      <c r="C458" s="11">
        <v>2023</v>
      </c>
      <c r="D458" s="103" t="s">
        <v>1239</v>
      </c>
      <c r="E458" s="64" t="s">
        <v>429</v>
      </c>
      <c r="F458" s="80" t="s">
        <v>1240</v>
      </c>
      <c r="G458" s="31" t="s">
        <v>1240</v>
      </c>
      <c r="H458" s="83" t="s">
        <v>51</v>
      </c>
      <c r="I458" s="65">
        <v>25</v>
      </c>
      <c r="J458" s="69" t="s">
        <v>1</v>
      </c>
      <c r="K458" s="77">
        <v>168</v>
      </c>
      <c r="L458" s="66">
        <f t="shared" si="217"/>
        <v>4200</v>
      </c>
      <c r="M458" s="5">
        <f t="shared" si="218"/>
        <v>2111866.75</v>
      </c>
      <c r="N458" s="86" t="s">
        <v>1292</v>
      </c>
      <c r="O458" s="64">
        <f>15+4+5+1</f>
        <v>25</v>
      </c>
      <c r="P458" s="67">
        <f t="shared" si="202"/>
        <v>0</v>
      </c>
      <c r="Q458" s="68" t="s">
        <v>1293</v>
      </c>
      <c r="R458" s="68"/>
    </row>
    <row r="459" spans="1:18" ht="101.5" hidden="1" x14ac:dyDescent="0.35">
      <c r="A459" s="70">
        <v>44930</v>
      </c>
      <c r="B459" s="51">
        <v>1</v>
      </c>
      <c r="C459" s="11">
        <v>2023</v>
      </c>
      <c r="D459" s="103" t="s">
        <v>1239</v>
      </c>
      <c r="E459" s="64" t="s">
        <v>429</v>
      </c>
      <c r="F459" s="80" t="s">
        <v>763</v>
      </c>
      <c r="G459" s="31" t="s">
        <v>763</v>
      </c>
      <c r="H459" s="83" t="s">
        <v>51</v>
      </c>
      <c r="I459" s="65">
        <v>32</v>
      </c>
      <c r="J459" s="69" t="s">
        <v>25</v>
      </c>
      <c r="K459" s="77">
        <v>50</v>
      </c>
      <c r="L459" s="66">
        <f t="shared" si="217"/>
        <v>1600</v>
      </c>
      <c r="M459" s="5">
        <f t="shared" si="218"/>
        <v>2113466.75</v>
      </c>
      <c r="N459" s="86" t="s">
        <v>1343</v>
      </c>
      <c r="O459" s="64">
        <f>4+6+4+1+4+1+3+4+4+1</f>
        <v>32</v>
      </c>
      <c r="P459" s="67">
        <f t="shared" si="202"/>
        <v>0</v>
      </c>
      <c r="Q459" s="68" t="s">
        <v>1344</v>
      </c>
      <c r="R459" s="68"/>
    </row>
    <row r="460" spans="1:18" ht="29" hidden="1" x14ac:dyDescent="0.35">
      <c r="A460" s="70">
        <v>44931</v>
      </c>
      <c r="B460" s="51">
        <v>1</v>
      </c>
      <c r="C460" s="11">
        <v>2023</v>
      </c>
      <c r="D460" s="103">
        <v>45431</v>
      </c>
      <c r="E460" s="64" t="s">
        <v>10</v>
      </c>
      <c r="F460" s="80" t="s">
        <v>1022</v>
      </c>
      <c r="G460" s="31" t="s">
        <v>1022</v>
      </c>
      <c r="H460" s="83" t="s">
        <v>51</v>
      </c>
      <c r="I460" s="65">
        <v>5</v>
      </c>
      <c r="J460" s="69" t="s">
        <v>0</v>
      </c>
      <c r="K460" s="77">
        <v>1397</v>
      </c>
      <c r="L460" s="66">
        <f t="shared" si="217"/>
        <v>6985</v>
      </c>
      <c r="M460" s="5">
        <f t="shared" si="218"/>
        <v>2120451.75</v>
      </c>
      <c r="N460" s="86" t="s">
        <v>1297</v>
      </c>
      <c r="O460" s="64">
        <f>3+2</f>
        <v>5</v>
      </c>
      <c r="P460" s="67">
        <f t="shared" si="202"/>
        <v>0</v>
      </c>
      <c r="Q460" s="68" t="s">
        <v>1298</v>
      </c>
      <c r="R460" s="68"/>
    </row>
    <row r="461" spans="1:18" ht="58" hidden="1" x14ac:dyDescent="0.35">
      <c r="A461" s="70">
        <v>44932</v>
      </c>
      <c r="B461" s="51">
        <v>1</v>
      </c>
      <c r="C461" s="11">
        <v>2023</v>
      </c>
      <c r="D461" s="103">
        <v>45432</v>
      </c>
      <c r="E461" s="64" t="s">
        <v>10</v>
      </c>
      <c r="F461" s="80" t="s">
        <v>1022</v>
      </c>
      <c r="G461" s="31" t="s">
        <v>1022</v>
      </c>
      <c r="H461" s="83" t="s">
        <v>47</v>
      </c>
      <c r="I461" s="65">
        <v>10</v>
      </c>
      <c r="J461" s="69" t="s">
        <v>0</v>
      </c>
      <c r="K461" s="77">
        <v>1441</v>
      </c>
      <c r="L461" s="66">
        <f t="shared" si="217"/>
        <v>14410</v>
      </c>
      <c r="M461" s="5">
        <f t="shared" si="218"/>
        <v>2134861.75</v>
      </c>
      <c r="N461" s="86" t="s">
        <v>1303</v>
      </c>
      <c r="O461" s="64">
        <f>3+2+2+3</f>
        <v>10</v>
      </c>
      <c r="P461" s="67">
        <f t="shared" si="202"/>
        <v>0</v>
      </c>
      <c r="Q461" s="68" t="s">
        <v>1304</v>
      </c>
      <c r="R461" s="68"/>
    </row>
    <row r="462" spans="1:18" ht="87" hidden="1" x14ac:dyDescent="0.35">
      <c r="A462" s="70">
        <v>44932</v>
      </c>
      <c r="B462" s="51">
        <v>1</v>
      </c>
      <c r="C462" s="11">
        <v>2023</v>
      </c>
      <c r="D462" s="103" t="s">
        <v>1241</v>
      </c>
      <c r="E462" s="64" t="s">
        <v>686</v>
      </c>
      <c r="F462" s="80" t="s">
        <v>925</v>
      </c>
      <c r="G462" s="31" t="s">
        <v>925</v>
      </c>
      <c r="H462" s="83" t="s">
        <v>47</v>
      </c>
      <c r="I462" s="65">
        <v>15</v>
      </c>
      <c r="J462" s="69" t="s">
        <v>0</v>
      </c>
      <c r="K462" s="77">
        <v>1540</v>
      </c>
      <c r="L462" s="66">
        <f t="shared" si="217"/>
        <v>23100</v>
      </c>
      <c r="M462" s="5">
        <f t="shared" si="218"/>
        <v>2157961.75</v>
      </c>
      <c r="N462" s="86" t="s">
        <v>1340</v>
      </c>
      <c r="O462" s="64">
        <f>1+1+5+1+1+3+3</f>
        <v>15</v>
      </c>
      <c r="P462" s="67">
        <f t="shared" si="202"/>
        <v>0</v>
      </c>
      <c r="Q462" s="68" t="s">
        <v>1341</v>
      </c>
      <c r="R462" s="68"/>
    </row>
    <row r="463" spans="1:18" ht="87" hidden="1" x14ac:dyDescent="0.35">
      <c r="A463" s="70">
        <v>44932</v>
      </c>
      <c r="B463" s="51">
        <v>1</v>
      </c>
      <c r="C463" s="11">
        <v>2023</v>
      </c>
      <c r="D463" s="103" t="s">
        <v>1242</v>
      </c>
      <c r="E463" s="64" t="s">
        <v>686</v>
      </c>
      <c r="F463" s="80" t="s">
        <v>765</v>
      </c>
      <c r="G463" s="31" t="s">
        <v>765</v>
      </c>
      <c r="H463" s="83" t="s">
        <v>47</v>
      </c>
      <c r="I463" s="65">
        <v>6</v>
      </c>
      <c r="J463" s="69" t="s">
        <v>18</v>
      </c>
      <c r="K463" s="77">
        <v>650</v>
      </c>
      <c r="L463" s="66">
        <f t="shared" si="217"/>
        <v>3900</v>
      </c>
      <c r="M463" s="5">
        <f t="shared" si="218"/>
        <v>2161861.75</v>
      </c>
      <c r="N463" s="86" t="s">
        <v>1350</v>
      </c>
      <c r="O463" s="64">
        <f>1+1+1+1+1+1</f>
        <v>6</v>
      </c>
      <c r="P463" s="67">
        <f t="shared" si="202"/>
        <v>0</v>
      </c>
      <c r="Q463" s="68" t="s">
        <v>1351</v>
      </c>
      <c r="R463" s="68"/>
    </row>
    <row r="464" spans="1:18" ht="43.5" hidden="1" x14ac:dyDescent="0.35">
      <c r="A464" s="70">
        <v>44932</v>
      </c>
      <c r="B464" s="51">
        <v>1</v>
      </c>
      <c r="C464" s="11">
        <v>2023</v>
      </c>
      <c r="D464" s="103" t="s">
        <v>1243</v>
      </c>
      <c r="E464" s="64" t="s">
        <v>686</v>
      </c>
      <c r="F464" s="80" t="s">
        <v>1244</v>
      </c>
      <c r="G464" s="31" t="s">
        <v>1244</v>
      </c>
      <c r="H464" s="83" t="s">
        <v>47</v>
      </c>
      <c r="I464" s="65">
        <v>2</v>
      </c>
      <c r="J464" s="69" t="s">
        <v>125</v>
      </c>
      <c r="K464" s="77">
        <v>130</v>
      </c>
      <c r="L464" s="66">
        <f t="shared" si="217"/>
        <v>260</v>
      </c>
      <c r="M464" s="5">
        <f t="shared" si="218"/>
        <v>2162121.75</v>
      </c>
      <c r="N464" s="78" t="s">
        <v>1259</v>
      </c>
      <c r="O464" s="64">
        <v>2</v>
      </c>
      <c r="P464" s="67">
        <f t="shared" si="202"/>
        <v>0</v>
      </c>
      <c r="Q464" s="68" t="s">
        <v>1260</v>
      </c>
      <c r="R464" s="68"/>
    </row>
    <row r="465" spans="1:18" ht="29" hidden="1" x14ac:dyDescent="0.35">
      <c r="A465" s="70">
        <v>44932</v>
      </c>
      <c r="B465" s="51">
        <v>1</v>
      </c>
      <c r="C465" s="11">
        <v>2023</v>
      </c>
      <c r="D465" s="103" t="s">
        <v>1243</v>
      </c>
      <c r="E465" s="64" t="s">
        <v>686</v>
      </c>
      <c r="F465" s="80" t="s">
        <v>1100</v>
      </c>
      <c r="G465" s="31" t="s">
        <v>1100</v>
      </c>
      <c r="H465" s="83" t="s">
        <v>47</v>
      </c>
      <c r="I465" s="65">
        <v>10</v>
      </c>
      <c r="J465" s="69" t="s">
        <v>1</v>
      </c>
      <c r="K465" s="77">
        <v>186</v>
      </c>
      <c r="L465" s="66">
        <f t="shared" si="217"/>
        <v>1860</v>
      </c>
      <c r="M465" s="5">
        <f t="shared" si="218"/>
        <v>2163981.75</v>
      </c>
      <c r="N465" s="78" t="s">
        <v>1261</v>
      </c>
      <c r="O465" s="64">
        <v>10</v>
      </c>
      <c r="P465" s="67">
        <f t="shared" si="202"/>
        <v>0</v>
      </c>
      <c r="Q465" s="68" t="s">
        <v>1262</v>
      </c>
      <c r="R465" s="68"/>
    </row>
    <row r="466" spans="1:18" ht="72.5" hidden="1" x14ac:dyDescent="0.35">
      <c r="A466" s="70">
        <v>44933</v>
      </c>
      <c r="B466" s="51">
        <v>1</v>
      </c>
      <c r="C466" s="11">
        <v>2023</v>
      </c>
      <c r="D466" s="103" t="s">
        <v>1239</v>
      </c>
      <c r="E466" s="64" t="s">
        <v>429</v>
      </c>
      <c r="F466" s="80" t="s">
        <v>1240</v>
      </c>
      <c r="G466" s="31" t="s">
        <v>1240</v>
      </c>
      <c r="H466" s="83" t="s">
        <v>51</v>
      </c>
      <c r="I466" s="65">
        <v>25</v>
      </c>
      <c r="J466" s="69" t="s">
        <v>1</v>
      </c>
      <c r="K466" s="77">
        <v>168</v>
      </c>
      <c r="L466" s="66">
        <f t="shared" si="217"/>
        <v>4200</v>
      </c>
      <c r="M466" s="5">
        <f t="shared" si="218"/>
        <v>2168181.75</v>
      </c>
      <c r="N466" s="86" t="s">
        <v>1336</v>
      </c>
      <c r="O466" s="64">
        <f>5+5+2+7+3+3</f>
        <v>25</v>
      </c>
      <c r="P466" s="67">
        <f t="shared" si="202"/>
        <v>0</v>
      </c>
      <c r="Q466" s="68" t="s">
        <v>1337</v>
      </c>
      <c r="R466" s="68"/>
    </row>
    <row r="467" spans="1:18" ht="43.5" x14ac:dyDescent="0.35">
      <c r="A467" s="70">
        <v>44935</v>
      </c>
      <c r="B467" s="51">
        <v>1</v>
      </c>
      <c r="C467" s="11">
        <v>2023</v>
      </c>
      <c r="D467" s="103">
        <v>45433</v>
      </c>
      <c r="E467" s="64" t="s">
        <v>10</v>
      </c>
      <c r="F467" s="80" t="s">
        <v>1022</v>
      </c>
      <c r="G467" s="31" t="s">
        <v>1022</v>
      </c>
      <c r="H467" s="83" t="s">
        <v>47</v>
      </c>
      <c r="I467" s="65">
        <v>10</v>
      </c>
      <c r="J467" s="69" t="s">
        <v>0</v>
      </c>
      <c r="K467" s="77">
        <v>1441</v>
      </c>
      <c r="L467" s="66">
        <f t="shared" si="217"/>
        <v>14410</v>
      </c>
      <c r="M467" s="5">
        <f t="shared" si="218"/>
        <v>2182591.75</v>
      </c>
      <c r="N467" s="86" t="s">
        <v>1345</v>
      </c>
      <c r="O467" s="64">
        <f>2+1+5</f>
        <v>8</v>
      </c>
      <c r="P467" s="67">
        <f t="shared" si="202"/>
        <v>2</v>
      </c>
      <c r="Q467" s="68" t="s">
        <v>1346</v>
      </c>
      <c r="R467" s="68"/>
    </row>
    <row r="468" spans="1:18" ht="58" hidden="1" x14ac:dyDescent="0.35">
      <c r="A468" s="70">
        <v>44935</v>
      </c>
      <c r="B468" s="51">
        <v>1</v>
      </c>
      <c r="C468" s="11">
        <v>2023</v>
      </c>
      <c r="D468" s="103">
        <v>45435</v>
      </c>
      <c r="E468" s="64" t="s">
        <v>10</v>
      </c>
      <c r="F468" s="80" t="s">
        <v>980</v>
      </c>
      <c r="G468" s="31" t="s">
        <v>980</v>
      </c>
      <c r="H468" s="83" t="s">
        <v>47</v>
      </c>
      <c r="I468" s="65">
        <v>10</v>
      </c>
      <c r="J468" s="69" t="s">
        <v>1</v>
      </c>
      <c r="K468" s="77">
        <v>174</v>
      </c>
      <c r="L468" s="66">
        <f t="shared" si="217"/>
        <v>1740</v>
      </c>
      <c r="M468" s="5">
        <f t="shared" si="218"/>
        <v>2184331.75</v>
      </c>
      <c r="N468" s="86" t="s">
        <v>1277</v>
      </c>
      <c r="O468" s="64">
        <f>1+4+1+3+1</f>
        <v>10</v>
      </c>
      <c r="P468" s="67">
        <f t="shared" si="202"/>
        <v>0</v>
      </c>
      <c r="Q468" s="68" t="s">
        <v>1278</v>
      </c>
      <c r="R468" s="68"/>
    </row>
    <row r="469" spans="1:18" ht="58" hidden="1" x14ac:dyDescent="0.35">
      <c r="A469" s="70">
        <v>44935</v>
      </c>
      <c r="B469" s="51">
        <v>1</v>
      </c>
      <c r="C469" s="11">
        <v>2023</v>
      </c>
      <c r="D469" s="103">
        <v>45443</v>
      </c>
      <c r="E469" s="64" t="s">
        <v>10</v>
      </c>
      <c r="F469" s="80" t="s">
        <v>980</v>
      </c>
      <c r="G469" s="31" t="s">
        <v>980</v>
      </c>
      <c r="H469" s="83" t="s">
        <v>47</v>
      </c>
      <c r="I469" s="65">
        <v>40</v>
      </c>
      <c r="J469" s="69" t="s">
        <v>1</v>
      </c>
      <c r="K469" s="77">
        <v>174</v>
      </c>
      <c r="L469" s="66">
        <f t="shared" si="217"/>
        <v>6960</v>
      </c>
      <c r="M469" s="5">
        <f t="shared" si="218"/>
        <v>2191291.75</v>
      </c>
      <c r="N469" s="86" t="s">
        <v>1282</v>
      </c>
      <c r="O469" s="64">
        <f>9+15+15+1</f>
        <v>40</v>
      </c>
      <c r="P469" s="67">
        <f t="shared" si="202"/>
        <v>0</v>
      </c>
      <c r="Q469" s="68" t="s">
        <v>1283</v>
      </c>
      <c r="R469" s="68"/>
    </row>
    <row r="470" spans="1:18" ht="29" hidden="1" x14ac:dyDescent="0.35">
      <c r="A470" s="70">
        <v>44935</v>
      </c>
      <c r="B470" s="51">
        <v>1</v>
      </c>
      <c r="C470" s="11">
        <v>2023</v>
      </c>
      <c r="D470" s="103">
        <v>45453</v>
      </c>
      <c r="E470" s="64" t="s">
        <v>10</v>
      </c>
      <c r="F470" s="80" t="s">
        <v>245</v>
      </c>
      <c r="G470" s="31" t="s">
        <v>245</v>
      </c>
      <c r="H470" s="83" t="s">
        <v>51</v>
      </c>
      <c r="I470" s="65">
        <v>12</v>
      </c>
      <c r="J470" s="69" t="s">
        <v>125</v>
      </c>
      <c r="K470" s="77">
        <v>45</v>
      </c>
      <c r="L470" s="66">
        <f t="shared" si="217"/>
        <v>540</v>
      </c>
      <c r="M470" s="5">
        <f t="shared" si="218"/>
        <v>2191831.75</v>
      </c>
      <c r="N470" s="78" t="s">
        <v>1267</v>
      </c>
      <c r="O470" s="64">
        <v>12</v>
      </c>
      <c r="P470" s="67">
        <f t="shared" si="202"/>
        <v>0</v>
      </c>
      <c r="Q470" s="68" t="s">
        <v>1268</v>
      </c>
      <c r="R470" s="68"/>
    </row>
    <row r="471" spans="1:18" ht="43.5" x14ac:dyDescent="0.35">
      <c r="A471" s="70">
        <v>44938</v>
      </c>
      <c r="B471" s="51">
        <v>1</v>
      </c>
      <c r="C471" s="11">
        <v>2023</v>
      </c>
      <c r="D471" s="103" t="s">
        <v>1239</v>
      </c>
      <c r="E471" s="64" t="s">
        <v>429</v>
      </c>
      <c r="F471" s="80" t="s">
        <v>1240</v>
      </c>
      <c r="G471" s="31" t="s">
        <v>1240</v>
      </c>
      <c r="H471" s="83" t="s">
        <v>51</v>
      </c>
      <c r="I471" s="65">
        <v>25</v>
      </c>
      <c r="J471" s="69" t="s">
        <v>1</v>
      </c>
      <c r="K471" s="77">
        <v>168</v>
      </c>
      <c r="L471" s="66">
        <f t="shared" si="217"/>
        <v>4200</v>
      </c>
      <c r="M471" s="5">
        <f t="shared" si="218"/>
        <v>2196031.75</v>
      </c>
      <c r="N471" s="86" t="s">
        <v>1360</v>
      </c>
      <c r="O471" s="64">
        <f>2+8+8+6</f>
        <v>24</v>
      </c>
      <c r="P471" s="67">
        <f t="shared" si="202"/>
        <v>1</v>
      </c>
      <c r="Q471" s="68" t="s">
        <v>1361</v>
      </c>
      <c r="R471" s="68"/>
    </row>
    <row r="472" spans="1:18" x14ac:dyDescent="0.35">
      <c r="A472" s="70">
        <v>44938</v>
      </c>
      <c r="B472" s="51">
        <v>1</v>
      </c>
      <c r="C472" s="11">
        <v>2023</v>
      </c>
      <c r="D472" s="103" t="s">
        <v>1245</v>
      </c>
      <c r="E472" s="64" t="s">
        <v>362</v>
      </c>
      <c r="F472" s="80" t="s">
        <v>675</v>
      </c>
      <c r="G472" s="31" t="s">
        <v>675</v>
      </c>
      <c r="H472" s="83" t="s">
        <v>51</v>
      </c>
      <c r="I472" s="65">
        <v>2</v>
      </c>
      <c r="J472" s="69" t="s">
        <v>18</v>
      </c>
      <c r="K472" s="77">
        <v>370</v>
      </c>
      <c r="L472" s="66">
        <f t="shared" si="217"/>
        <v>740</v>
      </c>
      <c r="M472" s="5">
        <f t="shared" si="218"/>
        <v>2196771.75</v>
      </c>
      <c r="N472" s="78" t="s">
        <v>1273</v>
      </c>
      <c r="O472" s="64">
        <f>1</f>
        <v>1</v>
      </c>
      <c r="P472" s="67">
        <f t="shared" si="202"/>
        <v>1</v>
      </c>
      <c r="Q472" s="68" t="s">
        <v>1274</v>
      </c>
      <c r="R472" s="68"/>
    </row>
    <row r="473" spans="1:18" ht="29" hidden="1" x14ac:dyDescent="0.35">
      <c r="A473" s="70">
        <v>44938</v>
      </c>
      <c r="B473" s="51">
        <v>1</v>
      </c>
      <c r="C473" s="11">
        <v>2023</v>
      </c>
      <c r="D473" s="103" t="s">
        <v>1246</v>
      </c>
      <c r="E473" s="64" t="s">
        <v>686</v>
      </c>
      <c r="F473" s="80" t="s">
        <v>1247</v>
      </c>
      <c r="G473" s="31" t="s">
        <v>1247</v>
      </c>
      <c r="H473" s="83" t="s">
        <v>51</v>
      </c>
      <c r="I473" s="65">
        <v>1</v>
      </c>
      <c r="J473" s="69" t="s">
        <v>18</v>
      </c>
      <c r="K473" s="77">
        <v>214</v>
      </c>
      <c r="L473" s="66">
        <f t="shared" si="217"/>
        <v>214</v>
      </c>
      <c r="M473" s="5">
        <f t="shared" si="218"/>
        <v>2196985.75</v>
      </c>
      <c r="N473" s="78" t="s">
        <v>1273</v>
      </c>
      <c r="O473" s="64">
        <v>1</v>
      </c>
      <c r="P473" s="67">
        <f t="shared" si="202"/>
        <v>0</v>
      </c>
      <c r="Q473" s="68" t="s">
        <v>1279</v>
      </c>
      <c r="R473" s="68"/>
    </row>
    <row r="474" spans="1:18" x14ac:dyDescent="0.35">
      <c r="A474" s="70">
        <v>44938</v>
      </c>
      <c r="B474" s="51">
        <v>1</v>
      </c>
      <c r="C474" s="11">
        <v>2023</v>
      </c>
      <c r="D474" s="103" t="s">
        <v>1246</v>
      </c>
      <c r="E474" s="64" t="s">
        <v>686</v>
      </c>
      <c r="F474" s="80" t="s">
        <v>1049</v>
      </c>
      <c r="G474" s="31" t="s">
        <v>1049</v>
      </c>
      <c r="H474" s="83" t="s">
        <v>51</v>
      </c>
      <c r="I474" s="65">
        <v>96</v>
      </c>
      <c r="J474" s="69" t="s">
        <v>216</v>
      </c>
      <c r="K474" s="77">
        <v>2.5</v>
      </c>
      <c r="L474" s="66">
        <f t="shared" si="217"/>
        <v>240</v>
      </c>
      <c r="M474" s="5">
        <f t="shared" si="218"/>
        <v>2197225.75</v>
      </c>
      <c r="N474" s="78" t="s">
        <v>1286</v>
      </c>
      <c r="O474" s="64">
        <f>48</f>
        <v>48</v>
      </c>
      <c r="P474" s="67">
        <f t="shared" si="202"/>
        <v>48</v>
      </c>
      <c r="Q474" s="68" t="s">
        <v>1289</v>
      </c>
      <c r="R474" s="68"/>
    </row>
    <row r="475" spans="1:18" ht="29" x14ac:dyDescent="0.35">
      <c r="A475" s="70">
        <v>44938</v>
      </c>
      <c r="B475" s="51">
        <v>1</v>
      </c>
      <c r="C475" s="11">
        <v>2023</v>
      </c>
      <c r="D475" s="103" t="s">
        <v>1248</v>
      </c>
      <c r="E475" s="64" t="s">
        <v>686</v>
      </c>
      <c r="F475" s="80" t="s">
        <v>981</v>
      </c>
      <c r="G475" s="31" t="s">
        <v>981</v>
      </c>
      <c r="H475" s="83" t="s">
        <v>47</v>
      </c>
      <c r="I475" s="65">
        <v>3</v>
      </c>
      <c r="J475" s="69" t="s">
        <v>217</v>
      </c>
      <c r="K475" s="77">
        <v>345</v>
      </c>
      <c r="L475" s="66">
        <f t="shared" si="217"/>
        <v>1035</v>
      </c>
      <c r="M475" s="5">
        <f t="shared" si="218"/>
        <v>2198260.75</v>
      </c>
      <c r="N475" s="86" t="s">
        <v>1295</v>
      </c>
      <c r="O475" s="64">
        <f>1+1</f>
        <v>2</v>
      </c>
      <c r="P475" s="67">
        <f t="shared" si="202"/>
        <v>1</v>
      </c>
      <c r="Q475" s="68" t="s">
        <v>1296</v>
      </c>
      <c r="R475" s="68"/>
    </row>
    <row r="476" spans="1:18" ht="101.5" hidden="1" x14ac:dyDescent="0.35">
      <c r="A476" s="70">
        <v>44938</v>
      </c>
      <c r="B476" s="51">
        <v>1</v>
      </c>
      <c r="C476" s="11">
        <v>2023</v>
      </c>
      <c r="D476" s="103" t="s">
        <v>1248</v>
      </c>
      <c r="E476" s="64" t="s">
        <v>686</v>
      </c>
      <c r="F476" s="80" t="s">
        <v>1100</v>
      </c>
      <c r="G476" s="31" t="s">
        <v>1100</v>
      </c>
      <c r="H476" s="83" t="s">
        <v>47</v>
      </c>
      <c r="I476" s="65">
        <v>40</v>
      </c>
      <c r="J476" s="69" t="s">
        <v>1</v>
      </c>
      <c r="K476" s="77">
        <v>177</v>
      </c>
      <c r="L476" s="66">
        <f t="shared" si="217"/>
        <v>7080</v>
      </c>
      <c r="M476" s="5">
        <f t="shared" si="218"/>
        <v>2205340.75</v>
      </c>
      <c r="N476" s="86" t="s">
        <v>1310</v>
      </c>
      <c r="O476" s="64">
        <f>2+10+15+2+3+2+3+3</f>
        <v>40</v>
      </c>
      <c r="P476" s="67">
        <f t="shared" si="202"/>
        <v>0</v>
      </c>
      <c r="Q476" s="68" t="s">
        <v>1311</v>
      </c>
      <c r="R476" s="68"/>
    </row>
    <row r="477" spans="1:18" ht="101.5" hidden="1" x14ac:dyDescent="0.35">
      <c r="A477" s="70">
        <v>44938</v>
      </c>
      <c r="B477" s="51">
        <v>1</v>
      </c>
      <c r="C477" s="11">
        <v>2023</v>
      </c>
      <c r="D477" s="103" t="s">
        <v>1248</v>
      </c>
      <c r="E477" s="64" t="s">
        <v>686</v>
      </c>
      <c r="F477" s="80" t="s">
        <v>880</v>
      </c>
      <c r="G477" s="31" t="s">
        <v>880</v>
      </c>
      <c r="H477" s="83" t="s">
        <v>47</v>
      </c>
      <c r="I477" s="65">
        <v>40</v>
      </c>
      <c r="J477" s="69" t="s">
        <v>217</v>
      </c>
      <c r="K477" s="77">
        <v>31.25</v>
      </c>
      <c r="L477" s="66">
        <f t="shared" si="217"/>
        <v>1250</v>
      </c>
      <c r="M477" s="5">
        <f t="shared" si="218"/>
        <v>2206590.75</v>
      </c>
      <c r="N477" s="86" t="s">
        <v>1352</v>
      </c>
      <c r="O477" s="64">
        <f>2+10+5+4+4+10+5</f>
        <v>40</v>
      </c>
      <c r="P477" s="67">
        <f t="shared" si="202"/>
        <v>0</v>
      </c>
      <c r="Q477" s="68" t="s">
        <v>1353</v>
      </c>
      <c r="R477" s="68"/>
    </row>
    <row r="478" spans="1:18" ht="29" x14ac:dyDescent="0.35">
      <c r="A478" s="70">
        <v>44943</v>
      </c>
      <c r="B478" s="51">
        <v>1</v>
      </c>
      <c r="C478" s="11">
        <v>2023</v>
      </c>
      <c r="D478" s="103">
        <v>45506</v>
      </c>
      <c r="E478" s="64" t="s">
        <v>10</v>
      </c>
      <c r="F478" s="80" t="s">
        <v>1022</v>
      </c>
      <c r="G478" s="31" t="s">
        <v>1022</v>
      </c>
      <c r="H478" s="83" t="s">
        <v>47</v>
      </c>
      <c r="I478" s="65">
        <v>20</v>
      </c>
      <c r="J478" s="69" t="s">
        <v>0</v>
      </c>
      <c r="K478" s="77">
        <v>1441</v>
      </c>
      <c r="L478" s="66">
        <f t="shared" si="217"/>
        <v>28820</v>
      </c>
      <c r="M478" s="5">
        <f t="shared" si="218"/>
        <v>2235410.75</v>
      </c>
      <c r="N478" s="86" t="s">
        <v>1369</v>
      </c>
      <c r="O478" s="64">
        <f>5+5</f>
        <v>10</v>
      </c>
      <c r="P478" s="67">
        <f t="shared" si="202"/>
        <v>10</v>
      </c>
      <c r="Q478" s="68" t="s">
        <v>1370</v>
      </c>
      <c r="R478" s="68"/>
    </row>
    <row r="479" spans="1:18" ht="58" x14ac:dyDescent="0.35">
      <c r="A479" s="70">
        <v>44943</v>
      </c>
      <c r="B479" s="51">
        <v>1</v>
      </c>
      <c r="C479" s="11">
        <v>2023</v>
      </c>
      <c r="D479" s="103">
        <v>45506</v>
      </c>
      <c r="E479" s="64" t="s">
        <v>10</v>
      </c>
      <c r="F479" s="80" t="s">
        <v>19</v>
      </c>
      <c r="G479" s="31" t="s">
        <v>19</v>
      </c>
      <c r="H479" s="83" t="s">
        <v>47</v>
      </c>
      <c r="I479" s="65">
        <v>20</v>
      </c>
      <c r="J479" s="69" t="s">
        <v>25</v>
      </c>
      <c r="K479" s="77">
        <v>95</v>
      </c>
      <c r="L479" s="66">
        <f t="shared" si="217"/>
        <v>1900</v>
      </c>
      <c r="M479" s="5">
        <f t="shared" si="218"/>
        <v>2237310.75</v>
      </c>
      <c r="N479" s="86" t="s">
        <v>1347</v>
      </c>
      <c r="O479" s="64">
        <f>4+2+1+1+4</f>
        <v>12</v>
      </c>
      <c r="P479" s="67">
        <f t="shared" si="202"/>
        <v>8</v>
      </c>
      <c r="Q479" s="68" t="s">
        <v>1348</v>
      </c>
      <c r="R479" s="68"/>
    </row>
    <row r="480" spans="1:18" ht="29" x14ac:dyDescent="0.35">
      <c r="A480" s="70">
        <v>44946</v>
      </c>
      <c r="B480" s="51">
        <v>1</v>
      </c>
      <c r="C480" s="11">
        <v>2023</v>
      </c>
      <c r="D480" s="103" t="s">
        <v>1239</v>
      </c>
      <c r="E480" s="64" t="s">
        <v>429</v>
      </c>
      <c r="F480" s="80" t="s">
        <v>1240</v>
      </c>
      <c r="G480" s="31" t="s">
        <v>1240</v>
      </c>
      <c r="H480" s="83" t="s">
        <v>51</v>
      </c>
      <c r="I480" s="65">
        <v>25</v>
      </c>
      <c r="J480" s="69" t="s">
        <v>1</v>
      </c>
      <c r="K480" s="77">
        <v>168</v>
      </c>
      <c r="L480" s="66">
        <f t="shared" si="217"/>
        <v>4200</v>
      </c>
      <c r="M480" s="5">
        <f t="shared" si="218"/>
        <v>2241510.75</v>
      </c>
      <c r="N480" s="78"/>
      <c r="O480" s="64"/>
      <c r="P480" s="67">
        <f t="shared" si="202"/>
        <v>25</v>
      </c>
      <c r="Q480" s="68"/>
      <c r="R480" s="68"/>
    </row>
    <row r="481" spans="1:18" ht="29" hidden="1" x14ac:dyDescent="0.35">
      <c r="A481" s="70">
        <v>44953</v>
      </c>
      <c r="B481" s="51">
        <v>1</v>
      </c>
      <c r="C481" s="11">
        <v>2023</v>
      </c>
      <c r="D481" s="103" t="s">
        <v>1249</v>
      </c>
      <c r="E481" s="64" t="s">
        <v>686</v>
      </c>
      <c r="F481" s="80" t="s">
        <v>1250</v>
      </c>
      <c r="G481" s="31" t="s">
        <v>1250</v>
      </c>
      <c r="H481" s="83" t="s">
        <v>51</v>
      </c>
      <c r="I481" s="65">
        <v>2</v>
      </c>
      <c r="J481" s="69" t="s">
        <v>0</v>
      </c>
      <c r="K481" s="77">
        <v>1507</v>
      </c>
      <c r="L481" s="66">
        <f t="shared" si="217"/>
        <v>3014</v>
      </c>
      <c r="M481" s="5">
        <f t="shared" si="218"/>
        <v>2244524.75</v>
      </c>
      <c r="N481" s="86" t="s">
        <v>1300</v>
      </c>
      <c r="O481" s="64">
        <f>1+1</f>
        <v>2</v>
      </c>
      <c r="P481" s="67">
        <f t="shared" si="202"/>
        <v>0</v>
      </c>
      <c r="Q481" s="68" t="s">
        <v>1301</v>
      </c>
      <c r="R481" s="68"/>
    </row>
    <row r="482" spans="1:18" ht="29" hidden="1" x14ac:dyDescent="0.35">
      <c r="A482" s="70">
        <v>44953</v>
      </c>
      <c r="B482" s="51">
        <v>1</v>
      </c>
      <c r="C482" s="11">
        <v>2023</v>
      </c>
      <c r="D482" s="103" t="s">
        <v>1249</v>
      </c>
      <c r="E482" s="64" t="s">
        <v>686</v>
      </c>
      <c r="F482" s="80" t="s">
        <v>1247</v>
      </c>
      <c r="G482" s="31" t="s">
        <v>1247</v>
      </c>
      <c r="H482" s="83" t="s">
        <v>51</v>
      </c>
      <c r="I482" s="65">
        <v>3</v>
      </c>
      <c r="J482" s="69" t="s">
        <v>18</v>
      </c>
      <c r="K482" s="77">
        <v>214</v>
      </c>
      <c r="L482" s="66">
        <f t="shared" si="217"/>
        <v>642</v>
      </c>
      <c r="M482" s="5">
        <f t="shared" si="218"/>
        <v>2245166.75</v>
      </c>
      <c r="N482" s="78" t="s">
        <v>1299</v>
      </c>
      <c r="O482" s="64">
        <v>3</v>
      </c>
      <c r="P482" s="67">
        <f t="shared" si="202"/>
        <v>0</v>
      </c>
      <c r="Q482" s="68" t="s">
        <v>1302</v>
      </c>
      <c r="R482" s="68"/>
    </row>
    <row r="483" spans="1:18" ht="29" x14ac:dyDescent="0.35">
      <c r="A483" s="70">
        <v>44953</v>
      </c>
      <c r="B483" s="51">
        <v>1</v>
      </c>
      <c r="C483" s="11">
        <v>2023</v>
      </c>
      <c r="D483" s="103" t="s">
        <v>1249</v>
      </c>
      <c r="E483" s="64" t="s">
        <v>686</v>
      </c>
      <c r="F483" s="80" t="s">
        <v>1251</v>
      </c>
      <c r="G483" s="31" t="s">
        <v>1251</v>
      </c>
      <c r="H483" s="83" t="s">
        <v>51</v>
      </c>
      <c r="I483" s="65">
        <v>1</v>
      </c>
      <c r="J483" s="69" t="s">
        <v>125</v>
      </c>
      <c r="K483" s="77">
        <v>105</v>
      </c>
      <c r="L483" s="66">
        <f t="shared" si="217"/>
        <v>105</v>
      </c>
      <c r="M483" s="5">
        <f t="shared" si="218"/>
        <v>2245271.75</v>
      </c>
      <c r="N483" s="78"/>
      <c r="O483" s="64"/>
      <c r="P483" s="67">
        <f t="shared" si="202"/>
        <v>1</v>
      </c>
      <c r="Q483" s="68"/>
      <c r="R483" s="68"/>
    </row>
    <row r="484" spans="1:18" ht="29" hidden="1" x14ac:dyDescent="0.35">
      <c r="A484" s="70">
        <v>44953</v>
      </c>
      <c r="B484" s="51">
        <v>1</v>
      </c>
      <c r="C484" s="11">
        <v>2023</v>
      </c>
      <c r="D484" s="103" t="s">
        <v>1249</v>
      </c>
      <c r="E484" s="64" t="s">
        <v>686</v>
      </c>
      <c r="F484" s="80" t="s">
        <v>1252</v>
      </c>
      <c r="G484" s="31" t="s">
        <v>1252</v>
      </c>
      <c r="H484" s="83" t="s">
        <v>51</v>
      </c>
      <c r="I484" s="65">
        <v>1</v>
      </c>
      <c r="J484" s="69" t="s">
        <v>125</v>
      </c>
      <c r="K484" s="77">
        <v>42</v>
      </c>
      <c r="L484" s="66">
        <f t="shared" si="217"/>
        <v>42</v>
      </c>
      <c r="M484" s="5">
        <f t="shared" si="218"/>
        <v>2245313.75</v>
      </c>
      <c r="N484" s="78" t="s">
        <v>1299</v>
      </c>
      <c r="O484" s="64">
        <v>1</v>
      </c>
      <c r="P484" s="67">
        <f t="shared" si="202"/>
        <v>0</v>
      </c>
      <c r="Q484" s="68"/>
      <c r="R484" s="68"/>
    </row>
    <row r="485" spans="1:18" ht="29" hidden="1" x14ac:dyDescent="0.35">
      <c r="A485" s="70">
        <v>44953</v>
      </c>
      <c r="B485" s="51">
        <v>1</v>
      </c>
      <c r="C485" s="11">
        <v>2023</v>
      </c>
      <c r="D485" s="103" t="s">
        <v>1249</v>
      </c>
      <c r="E485" s="64" t="s">
        <v>686</v>
      </c>
      <c r="F485" s="31" t="s">
        <v>1253</v>
      </c>
      <c r="G485" s="31" t="s">
        <v>1253</v>
      </c>
      <c r="H485" s="83" t="s">
        <v>51</v>
      </c>
      <c r="I485" s="65">
        <v>1</v>
      </c>
      <c r="J485" s="69" t="s">
        <v>125</v>
      </c>
      <c r="K485" s="77">
        <v>42</v>
      </c>
      <c r="L485" s="66">
        <f t="shared" si="217"/>
        <v>42</v>
      </c>
      <c r="M485" s="5">
        <f t="shared" si="218"/>
        <v>2245355.75</v>
      </c>
      <c r="N485" s="78" t="s">
        <v>1299</v>
      </c>
      <c r="O485" s="64">
        <v>1</v>
      </c>
      <c r="P485" s="67">
        <f t="shared" si="202"/>
        <v>0</v>
      </c>
      <c r="Q485" s="68"/>
      <c r="R485" s="68"/>
    </row>
    <row r="486" spans="1:18" ht="29" hidden="1" x14ac:dyDescent="0.35">
      <c r="A486" s="70">
        <v>44957</v>
      </c>
      <c r="B486" s="51">
        <v>1</v>
      </c>
      <c r="C486" s="11">
        <v>2023</v>
      </c>
      <c r="D486" s="103">
        <v>45548</v>
      </c>
      <c r="E486" s="64" t="s">
        <v>10</v>
      </c>
      <c r="F486" s="80" t="s">
        <v>1254</v>
      </c>
      <c r="G486" s="31" t="s">
        <v>1254</v>
      </c>
      <c r="H486" s="83" t="s">
        <v>51</v>
      </c>
      <c r="I486" s="65">
        <v>2</v>
      </c>
      <c r="J486" s="69" t="s">
        <v>0</v>
      </c>
      <c r="K486" s="77">
        <v>1496.25</v>
      </c>
      <c r="L486" s="66">
        <f t="shared" si="217"/>
        <v>2992.5</v>
      </c>
      <c r="M486" s="5">
        <f t="shared" si="218"/>
        <v>2248348.25</v>
      </c>
      <c r="N486" s="78" t="s">
        <v>1308</v>
      </c>
      <c r="O486" s="64">
        <v>2</v>
      </c>
      <c r="P486" s="67">
        <f t="shared" si="202"/>
        <v>0</v>
      </c>
      <c r="Q486" s="68" t="s">
        <v>1309</v>
      </c>
      <c r="R486" s="68"/>
    </row>
    <row r="487" spans="1:18" ht="101.5" hidden="1" x14ac:dyDescent="0.35">
      <c r="A487" s="70">
        <v>44960</v>
      </c>
      <c r="B487" s="51">
        <v>2</v>
      </c>
      <c r="C487" s="11">
        <v>2023</v>
      </c>
      <c r="D487" s="103">
        <v>45588</v>
      </c>
      <c r="E487" s="64" t="s">
        <v>10</v>
      </c>
      <c r="F487" s="80" t="s">
        <v>64</v>
      </c>
      <c r="G487" s="31" t="s">
        <v>64</v>
      </c>
      <c r="H487" s="83" t="s">
        <v>47</v>
      </c>
      <c r="I487" s="65">
        <v>15</v>
      </c>
      <c r="J487" s="69" t="s">
        <v>0</v>
      </c>
      <c r="K487" s="77">
        <v>1463</v>
      </c>
      <c r="L487" s="66">
        <f t="shared" ref="L487:L520" si="219">SUM(I487*K487)</f>
        <v>21945</v>
      </c>
      <c r="M487" s="5">
        <f t="shared" ref="M487:M520" si="220">SUM(M486+L487)</f>
        <v>2270293.25</v>
      </c>
      <c r="N487" s="86" t="s">
        <v>1366</v>
      </c>
      <c r="O487" s="64">
        <f>1+1+5+3+2+1+2</f>
        <v>15</v>
      </c>
      <c r="P487" s="67">
        <f t="shared" si="202"/>
        <v>0</v>
      </c>
      <c r="Q487" s="68" t="s">
        <v>1367</v>
      </c>
      <c r="R487" s="68"/>
    </row>
    <row r="488" spans="1:18" ht="29" x14ac:dyDescent="0.35">
      <c r="A488" s="70">
        <v>44960</v>
      </c>
      <c r="B488" s="51">
        <v>2</v>
      </c>
      <c r="C488" s="11">
        <v>2023</v>
      </c>
      <c r="D488" s="103">
        <v>45588</v>
      </c>
      <c r="E488" s="64" t="s">
        <v>10</v>
      </c>
      <c r="F488" s="80" t="s">
        <v>1022</v>
      </c>
      <c r="G488" s="31" t="s">
        <v>1022</v>
      </c>
      <c r="H488" s="83" t="s">
        <v>47</v>
      </c>
      <c r="I488" s="65">
        <v>3</v>
      </c>
      <c r="J488" s="69" t="s">
        <v>0</v>
      </c>
      <c r="K488" s="77">
        <v>1441</v>
      </c>
      <c r="L488" s="66">
        <f t="shared" si="219"/>
        <v>4323</v>
      </c>
      <c r="M488" s="5">
        <f t="shared" si="220"/>
        <v>2274616.25</v>
      </c>
      <c r="N488" s="78"/>
      <c r="O488" s="64"/>
      <c r="P488" s="67">
        <f t="shared" si="202"/>
        <v>3</v>
      </c>
      <c r="Q488" s="68"/>
      <c r="R488" s="68"/>
    </row>
    <row r="489" spans="1:18" ht="43.5" hidden="1" x14ac:dyDescent="0.35">
      <c r="A489" s="70">
        <v>44960</v>
      </c>
      <c r="B489" s="51">
        <v>2</v>
      </c>
      <c r="C489" s="11">
        <v>2023</v>
      </c>
      <c r="D489" s="103" t="s">
        <v>1312</v>
      </c>
      <c r="E489" s="64" t="s">
        <v>686</v>
      </c>
      <c r="F489" s="80" t="s">
        <v>1100</v>
      </c>
      <c r="G489" s="31" t="s">
        <v>1100</v>
      </c>
      <c r="H489" s="83" t="s">
        <v>47</v>
      </c>
      <c r="I489" s="65">
        <v>40</v>
      </c>
      <c r="J489" s="69" t="s">
        <v>1</v>
      </c>
      <c r="K489" s="77">
        <v>168</v>
      </c>
      <c r="L489" s="66">
        <f t="shared" si="219"/>
        <v>6720</v>
      </c>
      <c r="M489" s="5">
        <f t="shared" si="220"/>
        <v>2281336.25</v>
      </c>
      <c r="N489" s="78" t="s">
        <v>1358</v>
      </c>
      <c r="O489" s="64">
        <f>5+15+20</f>
        <v>40</v>
      </c>
      <c r="P489" s="67">
        <f t="shared" si="202"/>
        <v>0</v>
      </c>
      <c r="Q489" s="68" t="s">
        <v>1359</v>
      </c>
      <c r="R489" s="68"/>
    </row>
    <row r="490" spans="1:18" ht="58" x14ac:dyDescent="0.35">
      <c r="A490" s="70">
        <v>44960</v>
      </c>
      <c r="B490" s="51">
        <v>2</v>
      </c>
      <c r="C490" s="11">
        <v>2023</v>
      </c>
      <c r="D490" s="103" t="s">
        <v>1312</v>
      </c>
      <c r="E490" s="64" t="s">
        <v>686</v>
      </c>
      <c r="F490" s="80" t="s">
        <v>880</v>
      </c>
      <c r="G490" s="31" t="s">
        <v>880</v>
      </c>
      <c r="H490" s="83" t="s">
        <v>47</v>
      </c>
      <c r="I490" s="65">
        <v>40</v>
      </c>
      <c r="J490" s="69" t="s">
        <v>217</v>
      </c>
      <c r="K490" s="77">
        <v>31.25</v>
      </c>
      <c r="L490" s="66">
        <f t="shared" si="219"/>
        <v>1250</v>
      </c>
      <c r="M490" s="5">
        <f t="shared" si="220"/>
        <v>2282586.25</v>
      </c>
      <c r="N490" s="86" t="s">
        <v>1385</v>
      </c>
      <c r="O490" s="64">
        <f>7+12+3+5</f>
        <v>27</v>
      </c>
      <c r="P490" s="67">
        <f t="shared" si="202"/>
        <v>13</v>
      </c>
      <c r="Q490" s="68" t="s">
        <v>1386</v>
      </c>
      <c r="R490" s="68"/>
    </row>
    <row r="491" spans="1:18" ht="29" x14ac:dyDescent="0.35">
      <c r="A491" s="70">
        <v>44960</v>
      </c>
      <c r="B491" s="51">
        <v>2</v>
      </c>
      <c r="C491" s="11">
        <v>2023</v>
      </c>
      <c r="D491" s="103" t="s">
        <v>1313</v>
      </c>
      <c r="E491" s="64" t="s">
        <v>686</v>
      </c>
      <c r="F491" s="80" t="s">
        <v>925</v>
      </c>
      <c r="G491" s="31" t="s">
        <v>925</v>
      </c>
      <c r="H491" s="83" t="s">
        <v>47</v>
      </c>
      <c r="I491" s="65">
        <v>15</v>
      </c>
      <c r="J491" s="69" t="s">
        <v>0</v>
      </c>
      <c r="K491" s="77">
        <v>1518</v>
      </c>
      <c r="L491" s="66">
        <f t="shared" si="219"/>
        <v>22770</v>
      </c>
      <c r="M491" s="5">
        <f t="shared" si="220"/>
        <v>2305356.25</v>
      </c>
      <c r="N491" s="78" t="s">
        <v>1365</v>
      </c>
      <c r="O491" s="64">
        <f>3</f>
        <v>3</v>
      </c>
      <c r="P491" s="67">
        <f t="shared" si="202"/>
        <v>12</v>
      </c>
      <c r="Q491" s="68" t="s">
        <v>1368</v>
      </c>
      <c r="R491" s="68"/>
    </row>
    <row r="492" spans="1:18" ht="29" hidden="1" x14ac:dyDescent="0.35">
      <c r="A492" s="70">
        <v>44960</v>
      </c>
      <c r="B492" s="51">
        <v>2</v>
      </c>
      <c r="C492" s="11">
        <v>2023</v>
      </c>
      <c r="D492" s="103" t="s">
        <v>1313</v>
      </c>
      <c r="E492" s="64" t="s">
        <v>686</v>
      </c>
      <c r="F492" s="80" t="s">
        <v>1314</v>
      </c>
      <c r="G492" s="31" t="s">
        <v>1314</v>
      </c>
      <c r="H492" s="83" t="s">
        <v>47</v>
      </c>
      <c r="I492" s="65">
        <v>1</v>
      </c>
      <c r="J492" s="69" t="s">
        <v>0</v>
      </c>
      <c r="K492" s="77">
        <v>1683</v>
      </c>
      <c r="L492" s="66">
        <f t="shared" si="219"/>
        <v>1683</v>
      </c>
      <c r="M492" s="5">
        <f t="shared" si="220"/>
        <v>2307039.25</v>
      </c>
      <c r="N492" s="78" t="s">
        <v>1362</v>
      </c>
      <c r="O492" s="64">
        <v>1</v>
      </c>
      <c r="P492" s="67">
        <f t="shared" si="202"/>
        <v>0</v>
      </c>
      <c r="Q492" s="68" t="s">
        <v>1363</v>
      </c>
      <c r="R492" s="68"/>
    </row>
    <row r="493" spans="1:18" ht="29" x14ac:dyDescent="0.35">
      <c r="A493" s="70">
        <v>44964</v>
      </c>
      <c r="B493" s="51">
        <v>2</v>
      </c>
      <c r="C493" s="11">
        <v>2023</v>
      </c>
      <c r="D493" s="103">
        <v>45832</v>
      </c>
      <c r="E493" s="64" t="s">
        <v>10</v>
      </c>
      <c r="F493" s="80" t="s">
        <v>64</v>
      </c>
      <c r="G493" s="31" t="s">
        <v>64</v>
      </c>
      <c r="H493" s="83" t="s">
        <v>47</v>
      </c>
      <c r="I493" s="65">
        <v>20</v>
      </c>
      <c r="J493" s="69" t="s">
        <v>0</v>
      </c>
      <c r="K493" s="77">
        <v>1518</v>
      </c>
      <c r="L493" s="66">
        <f t="shared" si="219"/>
        <v>30360</v>
      </c>
      <c r="M493" s="5">
        <f t="shared" si="220"/>
        <v>2337399.25</v>
      </c>
      <c r="N493" s="78"/>
      <c r="O493" s="64"/>
      <c r="P493" s="67">
        <f t="shared" si="202"/>
        <v>20</v>
      </c>
      <c r="Q493" s="68"/>
      <c r="R493" s="68"/>
    </row>
    <row r="494" spans="1:18" ht="29" x14ac:dyDescent="0.35">
      <c r="A494" s="70">
        <v>44964</v>
      </c>
      <c r="B494" s="51">
        <v>2</v>
      </c>
      <c r="C494" s="11">
        <v>2023</v>
      </c>
      <c r="D494" s="103">
        <v>45832</v>
      </c>
      <c r="E494" s="64" t="s">
        <v>10</v>
      </c>
      <c r="F494" s="80" t="s">
        <v>892</v>
      </c>
      <c r="G494" s="31" t="s">
        <v>892</v>
      </c>
      <c r="H494" s="83" t="s">
        <v>47</v>
      </c>
      <c r="I494" s="65">
        <v>2</v>
      </c>
      <c r="J494" s="69" t="s">
        <v>125</v>
      </c>
      <c r="K494" s="77">
        <v>186</v>
      </c>
      <c r="L494" s="66">
        <f t="shared" si="219"/>
        <v>372</v>
      </c>
      <c r="M494" s="5">
        <f t="shared" si="220"/>
        <v>2337771.25</v>
      </c>
      <c r="N494" s="78"/>
      <c r="O494" s="64"/>
      <c r="P494" s="67">
        <f t="shared" si="202"/>
        <v>2</v>
      </c>
      <c r="Q494" s="68"/>
      <c r="R494" s="68"/>
    </row>
    <row r="495" spans="1:18" x14ac:dyDescent="0.35">
      <c r="A495" s="70">
        <v>44964</v>
      </c>
      <c r="B495" s="51">
        <v>2</v>
      </c>
      <c r="C495" s="11">
        <v>2023</v>
      </c>
      <c r="D495" s="103">
        <v>45832</v>
      </c>
      <c r="E495" s="64" t="s">
        <v>10</v>
      </c>
      <c r="F495" s="80" t="s">
        <v>19</v>
      </c>
      <c r="G495" s="31" t="s">
        <v>19</v>
      </c>
      <c r="H495" s="83" t="s">
        <v>47</v>
      </c>
      <c r="I495" s="65">
        <v>12</v>
      </c>
      <c r="J495" s="69" t="s">
        <v>25</v>
      </c>
      <c r="K495" s="77">
        <v>97</v>
      </c>
      <c r="L495" s="66">
        <f t="shared" si="219"/>
        <v>1164</v>
      </c>
      <c r="M495" s="5">
        <f t="shared" si="220"/>
        <v>2338935.25</v>
      </c>
      <c r="N495" s="78"/>
      <c r="O495" s="64"/>
      <c r="P495" s="67">
        <f t="shared" si="202"/>
        <v>12</v>
      </c>
      <c r="Q495" s="68"/>
      <c r="R495" s="68"/>
    </row>
    <row r="496" spans="1:18" s="116" customFormat="1" ht="101.5" hidden="1" x14ac:dyDescent="0.35">
      <c r="A496" s="107">
        <v>44964</v>
      </c>
      <c r="B496" s="108">
        <v>2</v>
      </c>
      <c r="C496" s="109">
        <v>2023</v>
      </c>
      <c r="D496" s="110">
        <v>45832</v>
      </c>
      <c r="E496" s="111" t="s">
        <v>10</v>
      </c>
      <c r="F496" s="112" t="s">
        <v>980</v>
      </c>
      <c r="G496" s="113" t="s">
        <v>980</v>
      </c>
      <c r="H496" s="114" t="s">
        <v>47</v>
      </c>
      <c r="I496" s="115">
        <v>40</v>
      </c>
      <c r="J496" s="116" t="s">
        <v>1</v>
      </c>
      <c r="K496" s="93">
        <v>168</v>
      </c>
      <c r="L496" s="66">
        <f t="shared" si="219"/>
        <v>6720</v>
      </c>
      <c r="M496" s="117">
        <f t="shared" si="220"/>
        <v>2345655.25</v>
      </c>
      <c r="N496" s="120" t="s">
        <v>1372</v>
      </c>
      <c r="O496" s="111">
        <f>3+5+15+1+2+10+4</f>
        <v>40</v>
      </c>
      <c r="P496" s="67">
        <f t="shared" si="202"/>
        <v>0</v>
      </c>
      <c r="Q496" s="119" t="s">
        <v>1371</v>
      </c>
      <c r="R496" s="119"/>
    </row>
    <row r="497" spans="1:18" ht="58" x14ac:dyDescent="0.35">
      <c r="A497" s="70">
        <v>44965</v>
      </c>
      <c r="B497" s="51">
        <v>2</v>
      </c>
      <c r="C497" s="11">
        <v>2023</v>
      </c>
      <c r="D497" s="103" t="s">
        <v>1315</v>
      </c>
      <c r="E497" s="64" t="s">
        <v>429</v>
      </c>
      <c r="F497" s="80" t="s">
        <v>763</v>
      </c>
      <c r="G497" s="31" t="s">
        <v>763</v>
      </c>
      <c r="H497" s="83" t="s">
        <v>51</v>
      </c>
      <c r="I497" s="65">
        <v>24</v>
      </c>
      <c r="J497" s="69" t="s">
        <v>25</v>
      </c>
      <c r="K497" s="77">
        <v>50</v>
      </c>
      <c r="L497" s="66">
        <f t="shared" si="219"/>
        <v>1200</v>
      </c>
      <c r="M497" s="5">
        <f t="shared" si="220"/>
        <v>2346855.25</v>
      </c>
      <c r="N497" s="86" t="s">
        <v>1380</v>
      </c>
      <c r="O497" s="64">
        <f>1+1+4+4</f>
        <v>10</v>
      </c>
      <c r="P497" s="67">
        <f t="shared" si="202"/>
        <v>14</v>
      </c>
      <c r="Q497" s="68" t="s">
        <v>1381</v>
      </c>
      <c r="R497" s="68"/>
    </row>
    <row r="498" spans="1:18" ht="43.5" hidden="1" x14ac:dyDescent="0.35">
      <c r="A498" s="70">
        <v>44965</v>
      </c>
      <c r="B498" s="51">
        <v>2</v>
      </c>
      <c r="C498" s="11">
        <v>2023</v>
      </c>
      <c r="D498" s="103">
        <v>45618</v>
      </c>
      <c r="E498" s="64" t="s">
        <v>10</v>
      </c>
      <c r="F498" s="80" t="s">
        <v>1316</v>
      </c>
      <c r="G498" s="31" t="s">
        <v>1316</v>
      </c>
      <c r="H498" s="83" t="s">
        <v>51</v>
      </c>
      <c r="I498" s="65">
        <v>6</v>
      </c>
      <c r="J498" s="69" t="s">
        <v>216</v>
      </c>
      <c r="K498" s="77">
        <v>100</v>
      </c>
      <c r="L498" s="66">
        <f t="shared" si="219"/>
        <v>600</v>
      </c>
      <c r="M498" s="5">
        <f t="shared" si="220"/>
        <v>2347455.25</v>
      </c>
      <c r="N498" s="78" t="s">
        <v>1317</v>
      </c>
      <c r="O498" s="64">
        <f>6</f>
        <v>6</v>
      </c>
      <c r="P498" s="67">
        <f t="shared" ref="P498:P520" si="221">I498-O498</f>
        <v>0</v>
      </c>
      <c r="Q498" s="68" t="s">
        <v>1338</v>
      </c>
      <c r="R498" s="68"/>
    </row>
    <row r="499" spans="1:18" ht="43.5" hidden="1" x14ac:dyDescent="0.35">
      <c r="A499" s="70">
        <v>44965</v>
      </c>
      <c r="B499" s="51">
        <v>2</v>
      </c>
      <c r="C499" s="11">
        <v>2023</v>
      </c>
      <c r="D499" s="103">
        <v>45618</v>
      </c>
      <c r="E499" s="64" t="s">
        <v>10</v>
      </c>
      <c r="F499" s="80" t="s">
        <v>1318</v>
      </c>
      <c r="G499" s="31" t="s">
        <v>1318</v>
      </c>
      <c r="H499" s="83" t="s">
        <v>51</v>
      </c>
      <c r="I499" s="65">
        <v>18</v>
      </c>
      <c r="J499" s="69" t="s">
        <v>216</v>
      </c>
      <c r="K499" s="77">
        <v>110</v>
      </c>
      <c r="L499" s="66">
        <f t="shared" si="219"/>
        <v>1980</v>
      </c>
      <c r="M499" s="5">
        <f t="shared" si="220"/>
        <v>2349435.25</v>
      </c>
      <c r="N499" s="78" t="s">
        <v>1317</v>
      </c>
      <c r="O499" s="64">
        <v>18</v>
      </c>
      <c r="P499" s="67">
        <f t="shared" si="221"/>
        <v>0</v>
      </c>
      <c r="Q499" s="68" t="s">
        <v>1339</v>
      </c>
      <c r="R499" s="68"/>
    </row>
    <row r="500" spans="1:18" ht="29" x14ac:dyDescent="0.35">
      <c r="A500" s="70">
        <v>44966</v>
      </c>
      <c r="B500" s="51">
        <v>2</v>
      </c>
      <c r="C500" s="11">
        <v>2023</v>
      </c>
      <c r="D500" s="103" t="s">
        <v>1319</v>
      </c>
      <c r="E500" s="64" t="s">
        <v>686</v>
      </c>
      <c r="F500" s="80" t="s">
        <v>791</v>
      </c>
      <c r="G500" s="31" t="s">
        <v>791</v>
      </c>
      <c r="H500" s="83" t="s">
        <v>47</v>
      </c>
      <c r="I500" s="65">
        <v>16</v>
      </c>
      <c r="J500" s="69" t="s">
        <v>1</v>
      </c>
      <c r="K500" s="77">
        <v>302.39999999999998</v>
      </c>
      <c r="L500" s="66">
        <f t="shared" si="219"/>
        <v>4838.3999999999996</v>
      </c>
      <c r="M500" s="5">
        <f t="shared" si="220"/>
        <v>2354273.65</v>
      </c>
      <c r="N500" s="86" t="s">
        <v>1383</v>
      </c>
      <c r="O500" s="64">
        <f>5+2</f>
        <v>7</v>
      </c>
      <c r="P500" s="67">
        <f t="shared" si="221"/>
        <v>9</v>
      </c>
      <c r="Q500" s="68" t="s">
        <v>1384</v>
      </c>
      <c r="R500" s="68"/>
    </row>
    <row r="501" spans="1:18" ht="29" x14ac:dyDescent="0.35">
      <c r="A501" s="70">
        <v>44967</v>
      </c>
      <c r="B501" s="51">
        <v>2</v>
      </c>
      <c r="C501" s="11">
        <v>2023</v>
      </c>
      <c r="D501" s="103">
        <v>45628</v>
      </c>
      <c r="E501" s="64" t="s">
        <v>10</v>
      </c>
      <c r="F501" s="80" t="s">
        <v>1022</v>
      </c>
      <c r="G501" s="31" t="s">
        <v>1022</v>
      </c>
      <c r="H501" s="83" t="s">
        <v>47</v>
      </c>
      <c r="I501" s="65">
        <v>20</v>
      </c>
      <c r="J501" s="69" t="s">
        <v>0</v>
      </c>
      <c r="K501" s="77">
        <v>1474</v>
      </c>
      <c r="L501" s="66">
        <f t="shared" si="219"/>
        <v>29480</v>
      </c>
      <c r="M501" s="5">
        <f t="shared" si="220"/>
        <v>2383753.65</v>
      </c>
      <c r="N501" s="78"/>
      <c r="O501" s="64"/>
      <c r="P501" s="67">
        <f t="shared" si="221"/>
        <v>20</v>
      </c>
      <c r="Q501" s="68"/>
      <c r="R501" s="68"/>
    </row>
    <row r="502" spans="1:18" ht="29" hidden="1" x14ac:dyDescent="0.35">
      <c r="A502" s="70">
        <v>44967</v>
      </c>
      <c r="B502" s="51">
        <v>2</v>
      </c>
      <c r="C502" s="11">
        <v>2023</v>
      </c>
      <c r="D502" s="103">
        <v>45628</v>
      </c>
      <c r="E502" s="64" t="s">
        <v>10</v>
      </c>
      <c r="F502" s="80" t="s">
        <v>1320</v>
      </c>
      <c r="G502" s="31" t="s">
        <v>1320</v>
      </c>
      <c r="H502" s="83" t="s">
        <v>47</v>
      </c>
      <c r="I502" s="65">
        <v>1</v>
      </c>
      <c r="J502" s="69" t="s">
        <v>0</v>
      </c>
      <c r="K502" s="77">
        <v>1683</v>
      </c>
      <c r="L502" s="66">
        <f t="shared" si="219"/>
        <v>1683</v>
      </c>
      <c r="M502" s="5">
        <f t="shared" si="220"/>
        <v>2385436.65</v>
      </c>
      <c r="N502" s="78" t="s">
        <v>1362</v>
      </c>
      <c r="O502" s="64">
        <v>1</v>
      </c>
      <c r="P502" s="67">
        <f t="shared" si="221"/>
        <v>0</v>
      </c>
      <c r="Q502" s="68" t="s">
        <v>1363</v>
      </c>
      <c r="R502" s="68"/>
    </row>
    <row r="503" spans="1:18" s="116" customFormat="1" ht="29" hidden="1" x14ac:dyDescent="0.35">
      <c r="A503" s="107">
        <v>44967</v>
      </c>
      <c r="B503" s="108">
        <v>2</v>
      </c>
      <c r="C503" s="109">
        <v>2023</v>
      </c>
      <c r="D503" s="110" t="s">
        <v>1321</v>
      </c>
      <c r="E503" s="111" t="s">
        <v>686</v>
      </c>
      <c r="F503" s="112" t="s">
        <v>1100</v>
      </c>
      <c r="G503" s="113" t="s">
        <v>1100</v>
      </c>
      <c r="H503" s="114" t="s">
        <v>47</v>
      </c>
      <c r="I503" s="115">
        <v>20</v>
      </c>
      <c r="J503" s="116" t="s">
        <v>1</v>
      </c>
      <c r="K503" s="93">
        <v>168</v>
      </c>
      <c r="L503" s="66">
        <f t="shared" si="219"/>
        <v>3360</v>
      </c>
      <c r="M503" s="117">
        <f t="shared" si="220"/>
        <v>2388796.65</v>
      </c>
      <c r="N503" s="118" t="s">
        <v>1365</v>
      </c>
      <c r="O503" s="111">
        <v>20</v>
      </c>
      <c r="P503" s="67">
        <f t="shared" si="221"/>
        <v>0</v>
      </c>
      <c r="Q503" s="119" t="s">
        <v>1374</v>
      </c>
      <c r="R503" s="119"/>
    </row>
    <row r="504" spans="1:18" ht="29" hidden="1" x14ac:dyDescent="0.35">
      <c r="A504" s="70">
        <v>44967</v>
      </c>
      <c r="B504" s="51">
        <v>2</v>
      </c>
      <c r="C504" s="11">
        <v>2023</v>
      </c>
      <c r="D504" s="103" t="s">
        <v>1321</v>
      </c>
      <c r="E504" s="64" t="s">
        <v>686</v>
      </c>
      <c r="F504" s="80" t="s">
        <v>720</v>
      </c>
      <c r="G504" s="31" t="s">
        <v>720</v>
      </c>
      <c r="H504" s="83" t="s">
        <v>51</v>
      </c>
      <c r="I504" s="65">
        <v>2</v>
      </c>
      <c r="J504" s="69" t="s">
        <v>18</v>
      </c>
      <c r="K504" s="77">
        <v>267.5</v>
      </c>
      <c r="L504" s="66">
        <f t="shared" si="219"/>
        <v>535</v>
      </c>
      <c r="M504" s="5">
        <f t="shared" si="220"/>
        <v>2389331.65</v>
      </c>
      <c r="N504" s="78" t="s">
        <v>1342</v>
      </c>
      <c r="O504" s="64">
        <v>2</v>
      </c>
      <c r="P504" s="67">
        <f t="shared" si="221"/>
        <v>0</v>
      </c>
      <c r="Q504" s="68" t="s">
        <v>1349</v>
      </c>
      <c r="R504" s="68"/>
    </row>
    <row r="505" spans="1:18" x14ac:dyDescent="0.35">
      <c r="A505" s="70">
        <v>44970</v>
      </c>
      <c r="B505" s="51">
        <v>2</v>
      </c>
      <c r="C505" s="11">
        <v>2023</v>
      </c>
      <c r="D505" s="103" t="s">
        <v>1315</v>
      </c>
      <c r="E505" s="64" t="s">
        <v>429</v>
      </c>
      <c r="F505" s="80" t="s">
        <v>763</v>
      </c>
      <c r="G505" s="31" t="s">
        <v>763</v>
      </c>
      <c r="H505" s="83" t="s">
        <v>51</v>
      </c>
      <c r="I505" s="65">
        <v>36</v>
      </c>
      <c r="J505" s="69" t="s">
        <v>25</v>
      </c>
      <c r="K505" s="77">
        <v>50</v>
      </c>
      <c r="L505" s="66">
        <f t="shared" si="219"/>
        <v>1800</v>
      </c>
      <c r="M505" s="5">
        <f t="shared" si="220"/>
        <v>2391131.65</v>
      </c>
      <c r="N505" s="78"/>
      <c r="O505" s="64"/>
      <c r="P505" s="67">
        <f t="shared" si="221"/>
        <v>36</v>
      </c>
      <c r="Q505" s="68"/>
      <c r="R505" s="68"/>
    </row>
    <row r="506" spans="1:18" ht="58" x14ac:dyDescent="0.35">
      <c r="A506" s="70">
        <v>44970</v>
      </c>
      <c r="B506" s="51">
        <v>2</v>
      </c>
      <c r="C506" s="11">
        <v>2023</v>
      </c>
      <c r="D506" s="103"/>
      <c r="E506" s="64" t="s">
        <v>158</v>
      </c>
      <c r="F506" s="80" t="s">
        <v>1322</v>
      </c>
      <c r="G506" s="31" t="s">
        <v>1322</v>
      </c>
      <c r="H506" s="83" t="s">
        <v>51</v>
      </c>
      <c r="I506" s="65">
        <v>25</v>
      </c>
      <c r="J506" s="69" t="s">
        <v>1</v>
      </c>
      <c r="K506" s="77">
        <v>200</v>
      </c>
      <c r="L506" s="66">
        <f t="shared" si="219"/>
        <v>5000</v>
      </c>
      <c r="M506" s="5">
        <f t="shared" si="220"/>
        <v>2396131.65</v>
      </c>
      <c r="N506" s="86" t="s">
        <v>1375</v>
      </c>
      <c r="O506" s="64">
        <f>4+5+7+8</f>
        <v>24</v>
      </c>
      <c r="P506" s="67">
        <f t="shared" si="221"/>
        <v>1</v>
      </c>
      <c r="Q506" s="68" t="s">
        <v>1376</v>
      </c>
      <c r="R506" s="68"/>
    </row>
    <row r="507" spans="1:18" hidden="1" x14ac:dyDescent="0.35">
      <c r="A507" s="70">
        <v>44972</v>
      </c>
      <c r="B507" s="51">
        <v>2</v>
      </c>
      <c r="C507" s="11">
        <v>2023</v>
      </c>
      <c r="D507" s="103" t="s">
        <v>1323</v>
      </c>
      <c r="E507" s="64" t="s">
        <v>686</v>
      </c>
      <c r="F507" s="80" t="s">
        <v>956</v>
      </c>
      <c r="G507" s="31" t="s">
        <v>956</v>
      </c>
      <c r="H507" s="83" t="s">
        <v>51</v>
      </c>
      <c r="I507" s="65">
        <v>1</v>
      </c>
      <c r="J507" s="69" t="s">
        <v>25</v>
      </c>
      <c r="K507" s="77">
        <v>80</v>
      </c>
      <c r="L507" s="66">
        <f t="shared" si="219"/>
        <v>80</v>
      </c>
      <c r="M507" s="5">
        <f t="shared" si="220"/>
        <v>2396211.65</v>
      </c>
      <c r="N507" s="78" t="s">
        <v>1356</v>
      </c>
      <c r="O507" s="64">
        <v>1</v>
      </c>
      <c r="P507" s="67">
        <f t="shared" si="221"/>
        <v>0</v>
      </c>
      <c r="Q507" s="68" t="s">
        <v>1357</v>
      </c>
      <c r="R507" s="68"/>
    </row>
    <row r="508" spans="1:18" ht="29" hidden="1" x14ac:dyDescent="0.35">
      <c r="A508" s="70">
        <v>44972</v>
      </c>
      <c r="B508" s="51">
        <v>2</v>
      </c>
      <c r="C508" s="11">
        <v>2023</v>
      </c>
      <c r="D508" s="103" t="s">
        <v>1323</v>
      </c>
      <c r="E508" s="64" t="s">
        <v>686</v>
      </c>
      <c r="F508" s="80" t="s">
        <v>1116</v>
      </c>
      <c r="G508" s="31" t="s">
        <v>1116</v>
      </c>
      <c r="H508" s="83" t="s">
        <v>51</v>
      </c>
      <c r="I508" s="65">
        <v>1</v>
      </c>
      <c r="J508" s="69" t="s">
        <v>18</v>
      </c>
      <c r="K508" s="77">
        <v>157</v>
      </c>
      <c r="L508" s="66">
        <f t="shared" si="219"/>
        <v>157</v>
      </c>
      <c r="M508" s="5">
        <f t="shared" si="220"/>
        <v>2396368.65</v>
      </c>
      <c r="N508" s="78" t="s">
        <v>1356</v>
      </c>
      <c r="O508" s="64">
        <v>1</v>
      </c>
      <c r="P508" s="67">
        <f t="shared" si="221"/>
        <v>0</v>
      </c>
      <c r="Q508" s="68" t="s">
        <v>1357</v>
      </c>
      <c r="R508" s="68"/>
    </row>
    <row r="509" spans="1:18" s="116" customFormat="1" ht="29" x14ac:dyDescent="0.35">
      <c r="A509" s="107">
        <v>44972</v>
      </c>
      <c r="B509" s="108">
        <v>2</v>
      </c>
      <c r="C509" s="109">
        <v>2023</v>
      </c>
      <c r="D509" s="110" t="s">
        <v>1324</v>
      </c>
      <c r="E509" s="111" t="s">
        <v>686</v>
      </c>
      <c r="F509" s="112" t="s">
        <v>1100</v>
      </c>
      <c r="G509" s="113" t="s">
        <v>1100</v>
      </c>
      <c r="H509" s="114" t="s">
        <v>47</v>
      </c>
      <c r="I509" s="115">
        <v>20</v>
      </c>
      <c r="J509" s="116" t="s">
        <v>1</v>
      </c>
      <c r="K509" s="93">
        <v>168</v>
      </c>
      <c r="L509" s="66">
        <f t="shared" si="219"/>
        <v>3360</v>
      </c>
      <c r="M509" s="117">
        <f t="shared" si="220"/>
        <v>2399728.65</v>
      </c>
      <c r="N509" s="118" t="s">
        <v>1365</v>
      </c>
      <c r="O509" s="111">
        <f>11</f>
        <v>11</v>
      </c>
      <c r="P509" s="67">
        <f t="shared" si="221"/>
        <v>9</v>
      </c>
      <c r="Q509" s="119" t="s">
        <v>1373</v>
      </c>
      <c r="R509" s="119"/>
    </row>
    <row r="510" spans="1:18" ht="29" x14ac:dyDescent="0.35">
      <c r="A510" s="70">
        <v>44972</v>
      </c>
      <c r="B510" s="51">
        <v>2</v>
      </c>
      <c r="C510" s="11">
        <v>2023</v>
      </c>
      <c r="D510" s="103" t="s">
        <v>1324</v>
      </c>
      <c r="E510" s="64" t="s">
        <v>686</v>
      </c>
      <c r="F510" s="80" t="s">
        <v>981</v>
      </c>
      <c r="G510" s="31" t="s">
        <v>981</v>
      </c>
      <c r="H510" s="83" t="s">
        <v>47</v>
      </c>
      <c r="I510" s="65">
        <v>2</v>
      </c>
      <c r="J510" s="69" t="s">
        <v>1325</v>
      </c>
      <c r="K510" s="77">
        <v>325</v>
      </c>
      <c r="L510" s="66">
        <f t="shared" si="219"/>
        <v>650</v>
      </c>
      <c r="M510" s="5">
        <f t="shared" si="220"/>
        <v>2400378.65</v>
      </c>
      <c r="N510" s="78"/>
      <c r="O510" s="64"/>
      <c r="P510" s="67">
        <f t="shared" si="221"/>
        <v>2</v>
      </c>
      <c r="Q510" s="68"/>
      <c r="R510" s="68"/>
    </row>
    <row r="511" spans="1:18" ht="43.5" x14ac:dyDescent="0.35">
      <c r="A511" s="70">
        <v>44972</v>
      </c>
      <c r="B511" s="51">
        <v>2</v>
      </c>
      <c r="C511" s="11">
        <v>2023</v>
      </c>
      <c r="D511" s="103" t="s">
        <v>1324</v>
      </c>
      <c r="E511" s="64" t="s">
        <v>686</v>
      </c>
      <c r="F511" s="80" t="s">
        <v>765</v>
      </c>
      <c r="G511" s="31" t="s">
        <v>765</v>
      </c>
      <c r="H511" s="83" t="s">
        <v>47</v>
      </c>
      <c r="I511" s="65">
        <v>6</v>
      </c>
      <c r="J511" s="69" t="s">
        <v>18</v>
      </c>
      <c r="K511" s="77">
        <v>625</v>
      </c>
      <c r="L511" s="66">
        <f t="shared" si="219"/>
        <v>3750</v>
      </c>
      <c r="M511" s="5">
        <f t="shared" si="220"/>
        <v>2404128.65</v>
      </c>
      <c r="N511" s="86" t="s">
        <v>1379</v>
      </c>
      <c r="O511" s="64">
        <f>1+2+1</f>
        <v>4</v>
      </c>
      <c r="P511" s="67">
        <f t="shared" si="221"/>
        <v>2</v>
      </c>
      <c r="Q511" s="68" t="s">
        <v>1382</v>
      </c>
      <c r="R511" s="68"/>
    </row>
    <row r="512" spans="1:18" ht="29" hidden="1" x14ac:dyDescent="0.35">
      <c r="A512" s="70">
        <v>44972</v>
      </c>
      <c r="B512" s="51">
        <v>2</v>
      </c>
      <c r="C512" s="11">
        <v>2023</v>
      </c>
      <c r="D512" s="103" t="s">
        <v>1326</v>
      </c>
      <c r="E512" s="64" t="s">
        <v>686</v>
      </c>
      <c r="F512" s="80" t="s">
        <v>1327</v>
      </c>
      <c r="G512" s="31" t="s">
        <v>1327</v>
      </c>
      <c r="H512" s="83" t="s">
        <v>51</v>
      </c>
      <c r="I512" s="65">
        <v>1</v>
      </c>
      <c r="J512" s="69" t="s">
        <v>125</v>
      </c>
      <c r="K512" s="77">
        <v>72</v>
      </c>
      <c r="L512" s="66">
        <f t="shared" si="219"/>
        <v>72</v>
      </c>
      <c r="M512" s="5">
        <f t="shared" si="220"/>
        <v>2404200.65</v>
      </c>
      <c r="N512" s="78" t="s">
        <v>1362</v>
      </c>
      <c r="O512" s="64">
        <v>1</v>
      </c>
      <c r="P512" s="67">
        <f t="shared" si="221"/>
        <v>0</v>
      </c>
      <c r="Q512" s="68" t="s">
        <v>1364</v>
      </c>
      <c r="R512" s="68"/>
    </row>
    <row r="513" spans="1:18" ht="29" hidden="1" x14ac:dyDescent="0.35">
      <c r="A513" s="70">
        <v>44972</v>
      </c>
      <c r="B513" s="51">
        <v>2</v>
      </c>
      <c r="C513" s="11">
        <v>2023</v>
      </c>
      <c r="D513" s="103" t="s">
        <v>1326</v>
      </c>
      <c r="E513" s="64" t="s">
        <v>686</v>
      </c>
      <c r="F513" s="80" t="s">
        <v>1328</v>
      </c>
      <c r="G513" s="31" t="s">
        <v>1328</v>
      </c>
      <c r="H513" s="83" t="s">
        <v>51</v>
      </c>
      <c r="I513" s="65">
        <v>1</v>
      </c>
      <c r="J513" s="69" t="s">
        <v>125</v>
      </c>
      <c r="K513" s="77">
        <v>74</v>
      </c>
      <c r="L513" s="66">
        <f t="shared" si="219"/>
        <v>74</v>
      </c>
      <c r="M513" s="5">
        <f t="shared" si="220"/>
        <v>2404274.65</v>
      </c>
      <c r="N513" s="78" t="s">
        <v>1362</v>
      </c>
      <c r="O513" s="64">
        <v>1</v>
      </c>
      <c r="P513" s="67">
        <f t="shared" si="221"/>
        <v>0</v>
      </c>
      <c r="Q513" s="68" t="s">
        <v>1364</v>
      </c>
      <c r="R513" s="68"/>
    </row>
    <row r="514" spans="1:18" hidden="1" x14ac:dyDescent="0.35">
      <c r="A514" s="70">
        <v>44972</v>
      </c>
      <c r="B514" s="51">
        <v>2</v>
      </c>
      <c r="C514" s="11">
        <v>2023</v>
      </c>
      <c r="D514" s="103"/>
      <c r="E514" s="64" t="s">
        <v>158</v>
      </c>
      <c r="F514" s="80" t="s">
        <v>1329</v>
      </c>
      <c r="G514" s="31" t="s">
        <v>1329</v>
      </c>
      <c r="H514" s="83" t="s">
        <v>51</v>
      </c>
      <c r="I514" s="65">
        <v>1</v>
      </c>
      <c r="J514" s="69" t="s">
        <v>125</v>
      </c>
      <c r="K514" s="77">
        <v>40</v>
      </c>
      <c r="L514" s="66">
        <f t="shared" si="219"/>
        <v>40</v>
      </c>
      <c r="M514" s="5">
        <f t="shared" si="220"/>
        <v>2404314.65</v>
      </c>
      <c r="N514" s="78" t="s">
        <v>1356</v>
      </c>
      <c r="O514" s="64">
        <v>1</v>
      </c>
      <c r="P514" s="67">
        <f t="shared" si="221"/>
        <v>0</v>
      </c>
      <c r="Q514" s="68" t="s">
        <v>1357</v>
      </c>
      <c r="R514" s="68"/>
    </row>
    <row r="515" spans="1:18" hidden="1" x14ac:dyDescent="0.35">
      <c r="A515" s="70">
        <v>44972</v>
      </c>
      <c r="B515" s="51">
        <v>2</v>
      </c>
      <c r="C515" s="11">
        <v>2023</v>
      </c>
      <c r="D515" s="103"/>
      <c r="E515" s="64" t="s">
        <v>158</v>
      </c>
      <c r="F515" s="80" t="s">
        <v>365</v>
      </c>
      <c r="G515" s="31" t="s">
        <v>365</v>
      </c>
      <c r="H515" s="83" t="s">
        <v>51</v>
      </c>
      <c r="I515" s="65">
        <v>1</v>
      </c>
      <c r="J515" s="69" t="s">
        <v>138</v>
      </c>
      <c r="K515" s="77">
        <v>38</v>
      </c>
      <c r="L515" s="66">
        <f t="shared" si="219"/>
        <v>38</v>
      </c>
      <c r="M515" s="5">
        <f t="shared" si="220"/>
        <v>2404352.65</v>
      </c>
      <c r="N515" s="78" t="s">
        <v>1356</v>
      </c>
      <c r="O515" s="64">
        <v>1</v>
      </c>
      <c r="P515" s="67">
        <f t="shared" si="221"/>
        <v>0</v>
      </c>
      <c r="Q515" s="68" t="s">
        <v>1357</v>
      </c>
      <c r="R515" s="68"/>
    </row>
    <row r="516" spans="1:18" ht="29" x14ac:dyDescent="0.35">
      <c r="A516" s="70">
        <v>44977</v>
      </c>
      <c r="B516" s="51">
        <v>2</v>
      </c>
      <c r="C516" s="11">
        <v>2023</v>
      </c>
      <c r="D516" s="103" t="s">
        <v>1330</v>
      </c>
      <c r="E516" s="64" t="s">
        <v>686</v>
      </c>
      <c r="F516" s="80" t="s">
        <v>1100</v>
      </c>
      <c r="G516" s="31" t="s">
        <v>1100</v>
      </c>
      <c r="H516" s="83" t="s">
        <v>47</v>
      </c>
      <c r="I516" s="65">
        <v>80</v>
      </c>
      <c r="J516" s="69" t="s">
        <v>1</v>
      </c>
      <c r="K516" s="77">
        <v>165</v>
      </c>
      <c r="L516" s="66">
        <f t="shared" si="219"/>
        <v>13200</v>
      </c>
      <c r="M516" s="5">
        <f t="shared" si="220"/>
        <v>2417552.65</v>
      </c>
      <c r="N516" s="78"/>
      <c r="O516" s="64"/>
      <c r="P516" s="67">
        <f t="shared" si="221"/>
        <v>80</v>
      </c>
      <c r="Q516" s="68"/>
      <c r="R516" s="68"/>
    </row>
    <row r="517" spans="1:18" x14ac:dyDescent="0.35">
      <c r="A517" s="70">
        <v>44980</v>
      </c>
      <c r="B517" s="51">
        <v>2</v>
      </c>
      <c r="C517" s="11">
        <v>2023</v>
      </c>
      <c r="D517" s="103" t="s">
        <v>1331</v>
      </c>
      <c r="E517" s="64" t="s">
        <v>686</v>
      </c>
      <c r="F517" s="80" t="s">
        <v>748</v>
      </c>
      <c r="G517" s="31" t="s">
        <v>748</v>
      </c>
      <c r="H517" s="83" t="s">
        <v>51</v>
      </c>
      <c r="I517" s="65">
        <v>1</v>
      </c>
      <c r="J517" s="69" t="s">
        <v>0</v>
      </c>
      <c r="K517" s="77">
        <v>896.5</v>
      </c>
      <c r="L517" s="66">
        <f t="shared" si="219"/>
        <v>896.5</v>
      </c>
      <c r="M517" s="5">
        <f t="shared" si="220"/>
        <v>2418449.15</v>
      </c>
      <c r="N517" s="78" t="s">
        <v>1377</v>
      </c>
      <c r="O517" s="64">
        <v>1</v>
      </c>
      <c r="P517" s="67">
        <f t="shared" si="221"/>
        <v>0</v>
      </c>
      <c r="Q517" s="68" t="s">
        <v>1378</v>
      </c>
      <c r="R517" s="68"/>
    </row>
    <row r="518" spans="1:18" ht="29" x14ac:dyDescent="0.35">
      <c r="A518" s="70">
        <v>44982</v>
      </c>
      <c r="B518" s="51">
        <v>2</v>
      </c>
      <c r="C518" s="11">
        <v>2023</v>
      </c>
      <c r="D518" s="103" t="s">
        <v>1332</v>
      </c>
      <c r="E518" s="64" t="s">
        <v>686</v>
      </c>
      <c r="F518" s="80" t="s">
        <v>925</v>
      </c>
      <c r="G518" s="31" t="s">
        <v>925</v>
      </c>
      <c r="H518" s="83" t="s">
        <v>51</v>
      </c>
      <c r="I518" s="65">
        <v>6</v>
      </c>
      <c r="J518" s="69" t="s">
        <v>0</v>
      </c>
      <c r="K518" s="77">
        <v>1518</v>
      </c>
      <c r="L518" s="66">
        <f t="shared" si="219"/>
        <v>9108</v>
      </c>
      <c r="M518" s="5">
        <f t="shared" si="220"/>
        <v>2427557.15</v>
      </c>
      <c r="N518" s="78"/>
      <c r="O518" s="64"/>
      <c r="P518" s="67">
        <f t="shared" si="221"/>
        <v>6</v>
      </c>
      <c r="Q518" s="68"/>
      <c r="R518" s="68"/>
    </row>
    <row r="519" spans="1:18" ht="29" x14ac:dyDescent="0.35">
      <c r="A519" s="70">
        <v>44982</v>
      </c>
      <c r="B519" s="51">
        <v>2</v>
      </c>
      <c r="C519" s="11">
        <v>2023</v>
      </c>
      <c r="D519" s="103" t="s">
        <v>1332</v>
      </c>
      <c r="E519" s="64" t="s">
        <v>686</v>
      </c>
      <c r="F519" s="80" t="s">
        <v>979</v>
      </c>
      <c r="G519" s="31" t="s">
        <v>979</v>
      </c>
      <c r="H519" s="83" t="s">
        <v>51</v>
      </c>
      <c r="I519" s="65">
        <v>2</v>
      </c>
      <c r="J519" s="69" t="s">
        <v>0</v>
      </c>
      <c r="K519" s="77">
        <v>1507</v>
      </c>
      <c r="L519" s="66">
        <f t="shared" si="219"/>
        <v>3014</v>
      </c>
      <c r="M519" s="5">
        <f t="shared" si="220"/>
        <v>2430571.15</v>
      </c>
      <c r="N519" s="78"/>
      <c r="O519" s="64"/>
      <c r="P519" s="67">
        <f t="shared" si="221"/>
        <v>2</v>
      </c>
      <c r="Q519" s="68"/>
      <c r="R519" s="68"/>
    </row>
    <row r="520" spans="1:18" ht="29" x14ac:dyDescent="0.35">
      <c r="A520" s="70">
        <v>44984</v>
      </c>
      <c r="B520" s="51">
        <v>2</v>
      </c>
      <c r="C520" s="11">
        <v>2023</v>
      </c>
      <c r="D520" s="103" t="s">
        <v>1333</v>
      </c>
      <c r="E520" s="64" t="s">
        <v>686</v>
      </c>
      <c r="F520" s="80" t="s">
        <v>979</v>
      </c>
      <c r="G520" s="31" t="s">
        <v>979</v>
      </c>
      <c r="H520" s="83" t="s">
        <v>51</v>
      </c>
      <c r="I520" s="65">
        <v>8</v>
      </c>
      <c r="J520" s="69" t="s">
        <v>0</v>
      </c>
      <c r="K520" s="77">
        <v>1507</v>
      </c>
      <c r="L520" s="66">
        <f t="shared" si="219"/>
        <v>12056</v>
      </c>
      <c r="M520" s="5">
        <f t="shared" si="220"/>
        <v>2442627.15</v>
      </c>
      <c r="N520" s="78"/>
      <c r="O520" s="64"/>
      <c r="P520" s="67">
        <f t="shared" si="221"/>
        <v>8</v>
      </c>
      <c r="Q520" s="68"/>
      <c r="R520" s="68"/>
    </row>
    <row r="521" spans="1:18" x14ac:dyDescent="0.35">
      <c r="A521" s="70"/>
      <c r="B521" s="51"/>
      <c r="C521" s="11"/>
      <c r="D521" s="103"/>
      <c r="E521" s="64"/>
      <c r="F521" s="80"/>
      <c r="G521" s="31"/>
      <c r="H521" s="83"/>
      <c r="I521" s="65"/>
      <c r="K521" s="77"/>
      <c r="L521" s="66"/>
      <c r="M521" s="5"/>
      <c r="N521" s="78"/>
      <c r="O521" s="64"/>
      <c r="P521" s="67"/>
      <c r="Q521" s="68"/>
      <c r="R521" s="68"/>
    </row>
    <row r="522" spans="1:18" x14ac:dyDescent="0.35">
      <c r="A522" s="70"/>
      <c r="B522" s="51"/>
      <c r="C522" s="11"/>
      <c r="D522" s="103"/>
      <c r="E522" s="64"/>
      <c r="F522" s="80"/>
      <c r="G522" s="31"/>
      <c r="H522" s="83"/>
      <c r="I522" s="65"/>
      <c r="K522" s="77"/>
      <c r="L522" s="66"/>
      <c r="M522" s="5"/>
      <c r="N522" s="78"/>
      <c r="O522" s="64"/>
      <c r="P522" s="67"/>
      <c r="Q522" s="68"/>
      <c r="R522" s="68"/>
    </row>
    <row r="523" spans="1:18" x14ac:dyDescent="0.35">
      <c r="A523" s="70"/>
      <c r="B523" s="51"/>
      <c r="C523" s="11"/>
      <c r="D523" s="103"/>
      <c r="E523" s="64"/>
      <c r="F523" s="80"/>
      <c r="G523" s="31"/>
      <c r="H523" s="83"/>
      <c r="I523" s="65"/>
      <c r="K523" s="77"/>
      <c r="L523" s="66"/>
      <c r="M523" s="5"/>
      <c r="N523" s="78"/>
      <c r="O523" s="64"/>
      <c r="P523" s="67"/>
      <c r="Q523" s="68"/>
      <c r="R523" s="68"/>
    </row>
    <row r="524" spans="1:18" x14ac:dyDescent="0.35">
      <c r="A524" s="70"/>
      <c r="B524" s="51"/>
      <c r="C524" s="11"/>
      <c r="D524" s="103"/>
      <c r="E524" s="64"/>
      <c r="F524" s="80"/>
      <c r="G524" s="31"/>
      <c r="H524" s="83"/>
      <c r="I524" s="65"/>
      <c r="K524" s="77"/>
      <c r="L524" s="66"/>
      <c r="M524" s="5"/>
      <c r="N524" s="78"/>
      <c r="O524" s="64"/>
      <c r="P524" s="67"/>
      <c r="Q524" s="68"/>
      <c r="R524" s="68"/>
    </row>
    <row r="525" spans="1:18" x14ac:dyDescent="0.35">
      <c r="A525" s="70"/>
      <c r="B525" s="51"/>
      <c r="C525" s="11"/>
      <c r="D525" s="103"/>
      <c r="E525" s="64"/>
      <c r="F525" s="80"/>
      <c r="G525" s="31"/>
      <c r="H525" s="83"/>
      <c r="I525" s="65"/>
      <c r="K525" s="77"/>
      <c r="L525" s="66"/>
      <c r="M525" s="5"/>
      <c r="N525" s="78"/>
      <c r="O525" s="64"/>
      <c r="P525" s="67"/>
      <c r="Q525" s="68"/>
      <c r="R525" s="68"/>
    </row>
    <row r="526" spans="1:18" x14ac:dyDescent="0.35">
      <c r="A526" s="70"/>
      <c r="B526" s="51"/>
      <c r="C526" s="11"/>
      <c r="D526" s="103"/>
      <c r="E526" s="64"/>
      <c r="F526" s="80"/>
      <c r="G526" s="31"/>
      <c r="H526" s="83"/>
      <c r="I526" s="65"/>
      <c r="K526" s="77"/>
      <c r="L526" s="66"/>
      <c r="M526" s="5"/>
      <c r="N526" s="78"/>
      <c r="O526" s="64"/>
      <c r="P526" s="67"/>
      <c r="Q526" s="68"/>
      <c r="R526" s="68"/>
    </row>
    <row r="527" spans="1:18" x14ac:dyDescent="0.35">
      <c r="A527" s="65"/>
      <c r="B527" s="51"/>
      <c r="C527" s="65"/>
      <c r="D527" s="103"/>
      <c r="E527" s="84"/>
      <c r="F527" s="76"/>
      <c r="G527" s="40"/>
      <c r="H527" s="37"/>
      <c r="I527" s="12"/>
      <c r="J527"/>
      <c r="K527" s="89"/>
      <c r="L527" s="66"/>
      <c r="M527" s="5"/>
      <c r="N527" s="64"/>
      <c r="O527" s="64"/>
      <c r="P527" s="67"/>
      <c r="Q527" s="64"/>
      <c r="R527" s="64"/>
    </row>
  </sheetData>
  <autoFilter ref="A5:R520" xr:uid="{80DC775F-2796-4425-BDED-9D22DBC4C380}">
    <filterColumn colId="15">
      <filters>
        <filter val="1"/>
        <filter val="10"/>
        <filter val="11"/>
        <filter val="12"/>
        <filter val="18"/>
        <filter val="2"/>
        <filter val="20"/>
        <filter val="21"/>
        <filter val="25"/>
        <filter val="3"/>
        <filter val="36"/>
        <filter val="48"/>
        <filter val="5"/>
        <filter val="6"/>
        <filter val="8"/>
        <filter val="80"/>
        <filter val="9"/>
      </filters>
    </filterColumn>
  </autoFilter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80</xdr:row>
                <xdr:rowOff>323850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80</xdr:row>
                <xdr:rowOff>254000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80</xdr:row>
                <xdr:rowOff>260350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444500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80</xdr:row>
                <xdr:rowOff>165100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80</xdr:row>
                <xdr:rowOff>247650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80</xdr:row>
                <xdr:rowOff>247650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80</xdr:row>
                <xdr:rowOff>254000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80</xdr:row>
                <xdr:rowOff>196850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80</xdr:row>
                <xdr:rowOff>190500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80</xdr:row>
                <xdr:rowOff>241300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80</xdr:row>
                <xdr:rowOff>241300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80</xdr:row>
                <xdr:rowOff>260350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80</xdr:row>
                <xdr:rowOff>215900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80</xdr:row>
                <xdr:rowOff>165100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80</xdr:row>
                <xdr:rowOff>209550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80</xdr:row>
                <xdr:rowOff>285750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400</xdr:row>
                <xdr:rowOff>69850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400</xdr:row>
                <xdr:rowOff>171450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438150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400</xdr:row>
                <xdr:rowOff>101600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400</xdr:row>
                <xdr:rowOff>196850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80</xdr:row>
                <xdr:rowOff>241300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80</xdr:row>
                <xdr:rowOff>228600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80</xdr:row>
                <xdr:rowOff>241300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80</xdr:row>
                <xdr:rowOff>165100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400</xdr:row>
                <xdr:rowOff>196850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444500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444500</xdr:colOff>
                <xdr:row>400</xdr:row>
                <xdr:rowOff>203200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80</xdr:row>
                <xdr:rowOff>323850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285750</xdr:colOff>
                <xdr:row>400</xdr:row>
                <xdr:rowOff>165100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6350</xdr:colOff>
                <xdr:row>400</xdr:row>
                <xdr:rowOff>171450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444500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444500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444500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444500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444500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438150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444500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444500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444500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444500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444500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444500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400</xdr:row>
                <xdr:rowOff>279400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438150</xdr:colOff>
                <xdr:row>400</xdr:row>
                <xdr:rowOff>196850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400</xdr:row>
                <xdr:rowOff>190500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400</xdr:row>
                <xdr:rowOff>209550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400</xdr:row>
                <xdr:rowOff>196850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438150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438150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400</xdr:row>
                <xdr:rowOff>279400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508000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508000</xdr:colOff>
                <xdr:row>400</xdr:row>
                <xdr:rowOff>266700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444500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400</xdr:row>
                <xdr:rowOff>215900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444500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444500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400</xdr:row>
                <xdr:rowOff>120650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444500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444500</xdr:colOff>
                <xdr:row>400</xdr:row>
                <xdr:rowOff>723900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444500</xdr:colOff>
                <xdr:row>400</xdr:row>
                <xdr:rowOff>596900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444500</xdr:colOff>
                <xdr:row>400</xdr:row>
                <xdr:rowOff>254000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400</xdr:row>
                <xdr:rowOff>1193800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400</xdr:row>
                <xdr:rowOff>1162050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400</xdr:row>
                <xdr:rowOff>635000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444500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438150</xdr:colOff>
                <xdr:row>400</xdr:row>
                <xdr:rowOff>895350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444500</xdr:colOff>
                <xdr:row>438</xdr:row>
                <xdr:rowOff>298450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400</xdr:row>
                <xdr:rowOff>228600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438150</xdr:colOff>
                <xdr:row>438</xdr:row>
                <xdr:rowOff>355600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400</xdr:row>
                <xdr:rowOff>247650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438150</xdr:colOff>
                <xdr:row>400</xdr:row>
                <xdr:rowOff>323850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400</xdr:row>
                <xdr:rowOff>241300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444500</xdr:colOff>
                <xdr:row>400</xdr:row>
                <xdr:rowOff>984250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387350</xdr:colOff>
                <xdr:row>400</xdr:row>
                <xdr:rowOff>1066800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438150</xdr:colOff>
                <xdr:row>400</xdr:row>
                <xdr:rowOff>336550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400</xdr:row>
                <xdr:rowOff>285750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400</xdr:row>
                <xdr:rowOff>311150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80"/>
  <sheetViews>
    <sheetView topLeftCell="A456" workbookViewId="0">
      <selection activeCell="G481" sqref="G481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1022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980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1022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980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1022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892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980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962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724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799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1013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937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938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763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862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725</v>
      </c>
      <c r="D300" t="s">
        <v>763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797</v>
      </c>
      <c r="D301" t="s">
        <v>763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991</v>
      </c>
      <c r="D302" t="s">
        <v>862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1214</v>
      </c>
      <c r="D303" t="s">
        <v>1024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720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718</v>
      </c>
      <c r="E308" s="53">
        <v>2</v>
      </c>
      <c r="F308" s="53">
        <v>180</v>
      </c>
      <c r="G308" s="53">
        <v>360</v>
      </c>
    </row>
    <row r="309" spans="2:7" x14ac:dyDescent="0.35">
      <c r="D309" t="s">
        <v>729</v>
      </c>
      <c r="E309" s="53">
        <v>137</v>
      </c>
      <c r="F309" s="53">
        <v>2196</v>
      </c>
      <c r="G309" s="53">
        <v>37701</v>
      </c>
    </row>
    <row r="310" spans="2:7" x14ac:dyDescent="0.35">
      <c r="D310" t="s">
        <v>744</v>
      </c>
      <c r="E310" s="53">
        <v>36</v>
      </c>
      <c r="F310" s="53">
        <v>1290</v>
      </c>
      <c r="G310" s="53">
        <v>9288</v>
      </c>
    </row>
    <row r="311" spans="2:7" x14ac:dyDescent="0.35">
      <c r="D311" t="s">
        <v>745</v>
      </c>
      <c r="E311" s="53">
        <v>1</v>
      </c>
      <c r="F311" s="53">
        <v>250</v>
      </c>
      <c r="G311" s="53">
        <v>250</v>
      </c>
    </row>
    <row r="312" spans="2:7" x14ac:dyDescent="0.35">
      <c r="D312" t="s">
        <v>748</v>
      </c>
      <c r="E312" s="53">
        <v>2</v>
      </c>
      <c r="F312" s="53">
        <v>1793</v>
      </c>
      <c r="G312" s="53">
        <v>1793</v>
      </c>
    </row>
    <row r="313" spans="2:7" x14ac:dyDescent="0.35">
      <c r="D313" t="s">
        <v>765</v>
      </c>
      <c r="E313" s="53">
        <v>22</v>
      </c>
      <c r="F313" s="53">
        <v>5200</v>
      </c>
      <c r="G313" s="53">
        <v>14300</v>
      </c>
    </row>
    <row r="314" spans="2:7" x14ac:dyDescent="0.35">
      <c r="D314" t="s">
        <v>764</v>
      </c>
      <c r="E314" s="53">
        <v>1</v>
      </c>
      <c r="F314" s="53">
        <v>321.25</v>
      </c>
      <c r="G314" s="53">
        <v>321.25</v>
      </c>
    </row>
    <row r="315" spans="2:7" x14ac:dyDescent="0.35">
      <c r="D315" t="s">
        <v>791</v>
      </c>
      <c r="E315" s="53">
        <v>3</v>
      </c>
      <c r="F315" s="53">
        <v>388.8</v>
      </c>
      <c r="G315" s="53">
        <v>1166.4000000000001</v>
      </c>
    </row>
    <row r="316" spans="2:7" x14ac:dyDescent="0.35">
      <c r="D316" t="s">
        <v>813</v>
      </c>
      <c r="E316" s="53">
        <v>23</v>
      </c>
      <c r="F316" s="53">
        <v>5566</v>
      </c>
      <c r="G316" s="53">
        <v>42350</v>
      </c>
    </row>
    <row r="317" spans="2:7" x14ac:dyDescent="0.35">
      <c r="D317" t="s">
        <v>818</v>
      </c>
      <c r="E317" s="53">
        <v>2</v>
      </c>
      <c r="F317" s="53">
        <v>2184.6</v>
      </c>
      <c r="G317" s="53">
        <v>2184.6</v>
      </c>
    </row>
    <row r="318" spans="2:7" x14ac:dyDescent="0.35">
      <c r="D318" t="s">
        <v>842</v>
      </c>
      <c r="E318" s="53">
        <v>24</v>
      </c>
      <c r="F318" s="53">
        <v>1392</v>
      </c>
      <c r="G318" s="53">
        <v>5607</v>
      </c>
    </row>
    <row r="319" spans="2:7" x14ac:dyDescent="0.35">
      <c r="D319" t="s">
        <v>880</v>
      </c>
      <c r="E319" s="53">
        <v>10</v>
      </c>
      <c r="F319" s="53">
        <v>32.5</v>
      </c>
      <c r="G319" s="53">
        <v>325</v>
      </c>
    </row>
    <row r="320" spans="2:7" x14ac:dyDescent="0.35">
      <c r="D320" t="s">
        <v>928</v>
      </c>
      <c r="E320" s="53">
        <v>3</v>
      </c>
      <c r="F320" s="53">
        <v>256</v>
      </c>
      <c r="G320" s="53">
        <v>768</v>
      </c>
    </row>
    <row r="321" spans="4:7" x14ac:dyDescent="0.35">
      <c r="D321" t="s">
        <v>925</v>
      </c>
      <c r="E321" s="53">
        <v>50</v>
      </c>
      <c r="F321" s="53">
        <v>6798</v>
      </c>
      <c r="G321" s="53">
        <v>84370</v>
      </c>
    </row>
    <row r="322" spans="4:7" x14ac:dyDescent="0.35">
      <c r="D322" t="s">
        <v>955</v>
      </c>
      <c r="E322" s="53">
        <v>16</v>
      </c>
      <c r="F322" s="53">
        <v>96</v>
      </c>
      <c r="G322" s="53">
        <v>1536</v>
      </c>
    </row>
    <row r="323" spans="4:7" x14ac:dyDescent="0.35">
      <c r="D323" t="s">
        <v>956</v>
      </c>
      <c r="E323" s="53">
        <v>2</v>
      </c>
      <c r="F323" s="53">
        <v>160</v>
      </c>
      <c r="G323" s="53">
        <v>160</v>
      </c>
    </row>
    <row r="324" spans="4:7" x14ac:dyDescent="0.35">
      <c r="D324" t="s">
        <v>957</v>
      </c>
      <c r="E324" s="53">
        <v>12</v>
      </c>
      <c r="F324" s="53">
        <v>40</v>
      </c>
      <c r="G324" s="53">
        <v>480</v>
      </c>
    </row>
    <row r="325" spans="4:7" x14ac:dyDescent="0.35">
      <c r="D325" t="s">
        <v>958</v>
      </c>
      <c r="E325" s="53">
        <v>14</v>
      </c>
      <c r="F325" s="53">
        <v>575</v>
      </c>
      <c r="G325" s="53">
        <v>1610</v>
      </c>
    </row>
    <row r="326" spans="4:7" x14ac:dyDescent="0.35">
      <c r="D326" t="s">
        <v>959</v>
      </c>
      <c r="E326" s="53">
        <v>39</v>
      </c>
      <c r="F326" s="53">
        <v>1701.8000000000002</v>
      </c>
      <c r="G326" s="53">
        <v>21888.9</v>
      </c>
    </row>
    <row r="327" spans="4:7" x14ac:dyDescent="0.35">
      <c r="D327" t="s">
        <v>981</v>
      </c>
      <c r="E327" s="53">
        <v>11</v>
      </c>
      <c r="F327" s="53">
        <v>1450</v>
      </c>
      <c r="G327" s="53">
        <v>3990</v>
      </c>
    </row>
    <row r="328" spans="4:7" x14ac:dyDescent="0.35">
      <c r="D328" t="s">
        <v>976</v>
      </c>
      <c r="E328" s="53">
        <v>1</v>
      </c>
      <c r="F328" s="53">
        <v>1822.5</v>
      </c>
      <c r="G328" s="53">
        <v>1822.5</v>
      </c>
    </row>
    <row r="329" spans="4:7" x14ac:dyDescent="0.35">
      <c r="D329" t="s">
        <v>977</v>
      </c>
      <c r="E329" s="53">
        <v>1</v>
      </c>
      <c r="F329" s="53">
        <v>240</v>
      </c>
      <c r="G329" s="53">
        <v>240</v>
      </c>
    </row>
    <row r="330" spans="4:7" x14ac:dyDescent="0.35">
      <c r="D330" t="s">
        <v>979</v>
      </c>
      <c r="E330" s="53">
        <v>41</v>
      </c>
      <c r="F330" s="53">
        <v>8184</v>
      </c>
      <c r="G330" s="53">
        <v>66616</v>
      </c>
    </row>
    <row r="331" spans="4:7" x14ac:dyDescent="0.35">
      <c r="D331" t="s">
        <v>1022</v>
      </c>
      <c r="E331" s="53">
        <v>11</v>
      </c>
      <c r="F331" s="53">
        <v>3212</v>
      </c>
      <c r="G331" s="53">
        <v>17666</v>
      </c>
    </row>
    <row r="332" spans="4:7" x14ac:dyDescent="0.35">
      <c r="D332" t="s">
        <v>1023</v>
      </c>
      <c r="E332" s="53">
        <v>4</v>
      </c>
      <c r="F332" s="53">
        <v>330</v>
      </c>
      <c r="G332" s="53">
        <v>1320</v>
      </c>
    </row>
    <row r="333" spans="4:7" x14ac:dyDescent="0.35">
      <c r="D333" t="s">
        <v>1049</v>
      </c>
      <c r="E333" s="53">
        <v>1</v>
      </c>
      <c r="F333" s="53">
        <v>30</v>
      </c>
      <c r="G333" s="53">
        <v>30</v>
      </c>
    </row>
    <row r="334" spans="4:7" x14ac:dyDescent="0.35">
      <c r="D334" t="s">
        <v>1050</v>
      </c>
      <c r="E334" s="53">
        <v>1</v>
      </c>
      <c r="F334" s="53">
        <v>195</v>
      </c>
      <c r="G334" s="53">
        <v>195</v>
      </c>
    </row>
    <row r="335" spans="4:7" x14ac:dyDescent="0.35">
      <c r="D335" t="s">
        <v>1100</v>
      </c>
      <c r="E335" s="53">
        <v>30</v>
      </c>
      <c r="F335" s="53">
        <v>213</v>
      </c>
      <c r="G335" s="53">
        <v>6390</v>
      </c>
    </row>
    <row r="336" spans="4:7" x14ac:dyDescent="0.35">
      <c r="D336" t="s">
        <v>1087</v>
      </c>
      <c r="E336" s="53">
        <v>15</v>
      </c>
      <c r="F336" s="53">
        <v>206</v>
      </c>
      <c r="G336" s="53">
        <v>3090</v>
      </c>
    </row>
    <row r="337" spans="3:7" x14ac:dyDescent="0.35">
      <c r="D337" t="s">
        <v>1133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1147</v>
      </c>
      <c r="E338" s="53">
        <v>12</v>
      </c>
      <c r="F338" s="53">
        <v>68.400000000000006</v>
      </c>
      <c r="G338" s="53">
        <v>820.80000000000007</v>
      </c>
    </row>
    <row r="339" spans="3:7" x14ac:dyDescent="0.35">
      <c r="D339" t="s">
        <v>1145</v>
      </c>
      <c r="E339" s="53">
        <v>3</v>
      </c>
      <c r="F339" s="53">
        <v>166</v>
      </c>
      <c r="G339" s="53">
        <v>498</v>
      </c>
    </row>
    <row r="340" spans="3:7" x14ac:dyDescent="0.35">
      <c r="C340" t="s">
        <v>716</v>
      </c>
      <c r="D340" t="s">
        <v>687</v>
      </c>
      <c r="E340" s="53">
        <v>1</v>
      </c>
      <c r="F340" s="53">
        <v>1804</v>
      </c>
      <c r="G340" s="53">
        <v>1804</v>
      </c>
    </row>
    <row r="341" spans="3:7" x14ac:dyDescent="0.35">
      <c r="C341" t="s">
        <v>717</v>
      </c>
      <c r="D341" t="s">
        <v>687</v>
      </c>
      <c r="E341" s="53">
        <v>1</v>
      </c>
      <c r="F341" s="53">
        <v>1859</v>
      </c>
      <c r="G341" s="53">
        <v>1859</v>
      </c>
    </row>
    <row r="342" spans="3:7" x14ac:dyDescent="0.35">
      <c r="D342" t="s">
        <v>719</v>
      </c>
      <c r="E342" s="53">
        <v>1</v>
      </c>
      <c r="F342" s="53">
        <v>160</v>
      </c>
      <c r="G342" s="53">
        <v>160</v>
      </c>
    </row>
    <row r="343" spans="3:7" x14ac:dyDescent="0.35">
      <c r="D343" t="s">
        <v>720</v>
      </c>
      <c r="E343" s="53">
        <v>1</v>
      </c>
      <c r="F343" s="53">
        <v>310</v>
      </c>
      <c r="G343" s="53">
        <v>310</v>
      </c>
    </row>
    <row r="344" spans="3:7" x14ac:dyDescent="0.35">
      <c r="D344" t="s">
        <v>718</v>
      </c>
      <c r="E344" s="53">
        <v>2</v>
      </c>
      <c r="F344" s="53">
        <v>185</v>
      </c>
      <c r="G344" s="53">
        <v>370</v>
      </c>
    </row>
    <row r="345" spans="3:7" x14ac:dyDescent="0.35">
      <c r="C345" t="s">
        <v>727</v>
      </c>
      <c r="D345" t="s">
        <v>729</v>
      </c>
      <c r="E345" s="53">
        <v>20</v>
      </c>
      <c r="F345" s="53">
        <v>273</v>
      </c>
      <c r="G345" s="53">
        <v>5460</v>
      </c>
    </row>
    <row r="346" spans="3:7" x14ac:dyDescent="0.35">
      <c r="D346" t="s">
        <v>728</v>
      </c>
      <c r="E346" s="53">
        <v>10</v>
      </c>
      <c r="F346" s="53">
        <v>546</v>
      </c>
      <c r="G346" s="53">
        <v>5460</v>
      </c>
    </row>
    <row r="347" spans="3:7" x14ac:dyDescent="0.35">
      <c r="C347" t="s">
        <v>788</v>
      </c>
      <c r="D347" t="s">
        <v>787</v>
      </c>
      <c r="E347" s="53">
        <v>2</v>
      </c>
      <c r="F347" s="53">
        <v>69.5</v>
      </c>
      <c r="G347" s="53">
        <v>139</v>
      </c>
    </row>
    <row r="348" spans="3:7" x14ac:dyDescent="0.35">
      <c r="C348" t="s">
        <v>798</v>
      </c>
      <c r="D348" t="s">
        <v>791</v>
      </c>
      <c r="E348" s="53">
        <v>5</v>
      </c>
      <c r="F348" s="53">
        <v>491.4</v>
      </c>
      <c r="G348" s="53">
        <v>2457</v>
      </c>
    </row>
    <row r="349" spans="3:7" x14ac:dyDescent="0.35">
      <c r="C349" t="s">
        <v>796</v>
      </c>
      <c r="D349" t="s">
        <v>729</v>
      </c>
      <c r="E349" s="53">
        <v>10</v>
      </c>
      <c r="F349" s="53">
        <v>273</v>
      </c>
      <c r="G349" s="53">
        <v>2730</v>
      </c>
    </row>
    <row r="350" spans="3:7" x14ac:dyDescent="0.35">
      <c r="D350" t="s">
        <v>744</v>
      </c>
      <c r="E350" s="53">
        <v>2</v>
      </c>
      <c r="F350" s="53">
        <v>258</v>
      </c>
      <c r="G350" s="53">
        <v>516</v>
      </c>
    </row>
    <row r="351" spans="3:7" x14ac:dyDescent="0.35">
      <c r="D351" t="s">
        <v>791</v>
      </c>
      <c r="E351" s="53">
        <v>16</v>
      </c>
      <c r="F351" s="53">
        <v>491.4</v>
      </c>
      <c r="G351" s="53">
        <v>7862.4</v>
      </c>
    </row>
    <row r="352" spans="3:7" x14ac:dyDescent="0.35">
      <c r="C352" t="s">
        <v>812</v>
      </c>
      <c r="D352" t="s">
        <v>813</v>
      </c>
      <c r="E352" s="53">
        <v>20</v>
      </c>
      <c r="F352" s="53">
        <v>1870</v>
      </c>
      <c r="G352" s="53">
        <v>37400</v>
      </c>
    </row>
    <row r="353" spans="3:7" x14ac:dyDescent="0.35">
      <c r="D353" t="s">
        <v>814</v>
      </c>
      <c r="E353" s="53">
        <v>15</v>
      </c>
      <c r="F353" s="53">
        <v>1892</v>
      </c>
      <c r="G353" s="53">
        <v>28380</v>
      </c>
    </row>
    <row r="354" spans="3:7" x14ac:dyDescent="0.35">
      <c r="C354" t="s">
        <v>890</v>
      </c>
      <c r="D354" t="s">
        <v>728</v>
      </c>
      <c r="E354" s="53">
        <v>16</v>
      </c>
      <c r="F354" s="53">
        <v>552</v>
      </c>
      <c r="G354" s="53">
        <v>8832</v>
      </c>
    </row>
    <row r="355" spans="3:7" x14ac:dyDescent="0.35">
      <c r="C355" t="s">
        <v>889</v>
      </c>
      <c r="D355" t="s">
        <v>687</v>
      </c>
      <c r="E355" s="53">
        <v>1</v>
      </c>
      <c r="F355" s="53">
        <v>1848</v>
      </c>
      <c r="G355" s="53">
        <v>1848</v>
      </c>
    </row>
    <row r="356" spans="3:7" x14ac:dyDescent="0.35">
      <c r="D356" t="s">
        <v>841</v>
      </c>
      <c r="E356" s="53">
        <v>2</v>
      </c>
      <c r="F356" s="53">
        <v>35</v>
      </c>
      <c r="G356" s="53">
        <v>70</v>
      </c>
    </row>
    <row r="357" spans="3:7" x14ac:dyDescent="0.35">
      <c r="D357" t="s">
        <v>843</v>
      </c>
      <c r="E357" s="53">
        <v>1</v>
      </c>
      <c r="F357" s="53">
        <v>330</v>
      </c>
      <c r="G357" s="53">
        <v>330</v>
      </c>
    </row>
    <row r="358" spans="3:7" x14ac:dyDescent="0.35">
      <c r="D358" t="s">
        <v>842</v>
      </c>
      <c r="E358" s="53">
        <v>1</v>
      </c>
      <c r="F358" s="53">
        <v>248</v>
      </c>
      <c r="G358" s="53">
        <v>248</v>
      </c>
    </row>
    <row r="359" spans="3:7" x14ac:dyDescent="0.35">
      <c r="C359" t="s">
        <v>891</v>
      </c>
      <c r="D359" t="s">
        <v>765</v>
      </c>
      <c r="E359" s="53">
        <v>1</v>
      </c>
      <c r="F359" s="53">
        <v>650</v>
      </c>
      <c r="G359" s="53">
        <v>650</v>
      </c>
    </row>
    <row r="360" spans="3:7" x14ac:dyDescent="0.35">
      <c r="D360" t="s">
        <v>856</v>
      </c>
      <c r="E360" s="53">
        <v>1</v>
      </c>
      <c r="F360" s="53">
        <v>120</v>
      </c>
      <c r="G360" s="53">
        <v>120</v>
      </c>
    </row>
    <row r="361" spans="3:7" x14ac:dyDescent="0.35">
      <c r="D361" t="s">
        <v>869</v>
      </c>
      <c r="E361" s="53">
        <v>1</v>
      </c>
      <c r="F361" s="53">
        <v>115</v>
      </c>
      <c r="G361" s="53">
        <v>115</v>
      </c>
    </row>
    <row r="362" spans="3:7" x14ac:dyDescent="0.35">
      <c r="C362" t="s">
        <v>916</v>
      </c>
      <c r="D362" t="s">
        <v>813</v>
      </c>
      <c r="E362" s="53">
        <v>20</v>
      </c>
      <c r="F362" s="53">
        <v>1848</v>
      </c>
      <c r="G362" s="53">
        <v>36960</v>
      </c>
    </row>
    <row r="363" spans="3:7" x14ac:dyDescent="0.35">
      <c r="C363" t="s">
        <v>918</v>
      </c>
      <c r="D363" t="s">
        <v>765</v>
      </c>
      <c r="E363" s="53">
        <v>4</v>
      </c>
      <c r="F363" s="53">
        <v>650</v>
      </c>
      <c r="G363" s="53">
        <v>2600</v>
      </c>
    </row>
    <row r="364" spans="3:7" x14ac:dyDescent="0.35">
      <c r="D364" t="s">
        <v>880</v>
      </c>
      <c r="E364" s="53">
        <v>40</v>
      </c>
      <c r="F364" s="53">
        <v>32.5</v>
      </c>
      <c r="G364" s="53">
        <v>1300</v>
      </c>
    </row>
    <row r="365" spans="3:7" x14ac:dyDescent="0.35">
      <c r="C365" t="s">
        <v>919</v>
      </c>
      <c r="D365" t="s">
        <v>729</v>
      </c>
      <c r="E365" s="53">
        <v>20</v>
      </c>
      <c r="F365" s="53">
        <v>276</v>
      </c>
      <c r="G365" s="53">
        <v>5520</v>
      </c>
    </row>
    <row r="366" spans="3:7" x14ac:dyDescent="0.35">
      <c r="C366" t="s">
        <v>924</v>
      </c>
      <c r="D366" t="s">
        <v>925</v>
      </c>
      <c r="E366" s="53">
        <v>15</v>
      </c>
      <c r="F366" s="53">
        <v>1848</v>
      </c>
      <c r="G366" s="53">
        <v>27720</v>
      </c>
    </row>
    <row r="367" spans="3:7" x14ac:dyDescent="0.35">
      <c r="C367" t="s">
        <v>923</v>
      </c>
      <c r="D367" t="s">
        <v>729</v>
      </c>
      <c r="E367" s="53">
        <v>20</v>
      </c>
      <c r="F367" s="53">
        <v>276</v>
      </c>
      <c r="G367" s="53">
        <v>5520</v>
      </c>
    </row>
    <row r="368" spans="3:7" x14ac:dyDescent="0.35">
      <c r="D368" t="s">
        <v>981</v>
      </c>
      <c r="E368" s="53">
        <v>3</v>
      </c>
      <c r="F368" s="53">
        <v>370</v>
      </c>
      <c r="G368" s="53">
        <v>1110</v>
      </c>
    </row>
    <row r="369" spans="3:7" x14ac:dyDescent="0.35">
      <c r="C369" t="s">
        <v>926</v>
      </c>
      <c r="D369" t="s">
        <v>813</v>
      </c>
      <c r="E369" s="53">
        <v>20</v>
      </c>
      <c r="F369" s="53">
        <v>1848</v>
      </c>
      <c r="G369" s="53">
        <v>36960</v>
      </c>
    </row>
    <row r="370" spans="3:7" x14ac:dyDescent="0.35">
      <c r="C370" t="s">
        <v>927</v>
      </c>
      <c r="D370" t="s">
        <v>928</v>
      </c>
      <c r="E370" s="53">
        <v>1</v>
      </c>
      <c r="F370" s="53">
        <v>258</v>
      </c>
      <c r="G370" s="53">
        <v>258</v>
      </c>
    </row>
    <row r="371" spans="3:7" x14ac:dyDescent="0.35">
      <c r="C371" t="s">
        <v>929</v>
      </c>
      <c r="D371" t="s">
        <v>729</v>
      </c>
      <c r="E371" s="53">
        <v>20</v>
      </c>
      <c r="F371" s="53">
        <v>273</v>
      </c>
      <c r="G371" s="53">
        <v>5460</v>
      </c>
    </row>
    <row r="372" spans="3:7" x14ac:dyDescent="0.35">
      <c r="C372" t="s">
        <v>1103</v>
      </c>
      <c r="D372" t="s">
        <v>979</v>
      </c>
      <c r="E372" s="53">
        <v>20</v>
      </c>
      <c r="F372" s="53">
        <v>1606</v>
      </c>
      <c r="G372" s="53">
        <v>32120</v>
      </c>
    </row>
    <row r="373" spans="3:7" x14ac:dyDescent="0.35">
      <c r="C373" t="s">
        <v>1104</v>
      </c>
      <c r="D373" t="s">
        <v>880</v>
      </c>
      <c r="E373" s="53">
        <v>30</v>
      </c>
      <c r="F373" s="53">
        <v>32.5</v>
      </c>
      <c r="G373" s="53">
        <v>975</v>
      </c>
    </row>
    <row r="374" spans="3:7" x14ac:dyDescent="0.35">
      <c r="D374" t="s">
        <v>1100</v>
      </c>
      <c r="E374" s="53">
        <v>18</v>
      </c>
      <c r="F374" s="53">
        <v>213</v>
      </c>
      <c r="G374" s="53">
        <v>3834</v>
      </c>
    </row>
    <row r="375" spans="3:7" x14ac:dyDescent="0.35">
      <c r="D375" t="s">
        <v>1148</v>
      </c>
      <c r="E375" s="53">
        <v>10</v>
      </c>
      <c r="F375" s="53">
        <v>206</v>
      </c>
      <c r="G375" s="53">
        <v>2060</v>
      </c>
    </row>
    <row r="376" spans="3:7" x14ac:dyDescent="0.35">
      <c r="C376" t="s">
        <v>1105</v>
      </c>
      <c r="D376" t="s">
        <v>791</v>
      </c>
      <c r="E376" s="53">
        <v>16</v>
      </c>
      <c r="F376" s="53">
        <v>383.4</v>
      </c>
      <c r="G376" s="53">
        <v>6134.4</v>
      </c>
    </row>
    <row r="377" spans="3:7" x14ac:dyDescent="0.35">
      <c r="D377" t="s">
        <v>1100</v>
      </c>
      <c r="E377" s="53">
        <v>16</v>
      </c>
      <c r="F377" s="53">
        <v>213</v>
      </c>
      <c r="G377" s="53">
        <v>3408</v>
      </c>
    </row>
    <row r="378" spans="3:7" x14ac:dyDescent="0.35">
      <c r="C378" t="s">
        <v>1106</v>
      </c>
      <c r="D378" t="s">
        <v>1049</v>
      </c>
      <c r="E378" s="53">
        <v>4</v>
      </c>
      <c r="F378" s="53">
        <v>30</v>
      </c>
      <c r="G378" s="53">
        <v>120</v>
      </c>
    </row>
    <row r="379" spans="3:7" x14ac:dyDescent="0.35">
      <c r="D379" t="s">
        <v>1107</v>
      </c>
      <c r="E379" s="53">
        <v>1</v>
      </c>
      <c r="F379" s="53">
        <v>225</v>
      </c>
      <c r="G379" s="53">
        <v>225</v>
      </c>
    </row>
    <row r="380" spans="3:7" x14ac:dyDescent="0.35">
      <c r="C380" t="s">
        <v>1111</v>
      </c>
      <c r="D380" t="s">
        <v>687</v>
      </c>
      <c r="E380" s="53">
        <v>1</v>
      </c>
      <c r="F380" s="53">
        <v>1606</v>
      </c>
      <c r="G380" s="53">
        <v>1606</v>
      </c>
    </row>
    <row r="381" spans="3:7" x14ac:dyDescent="0.35">
      <c r="C381" t="s">
        <v>1115</v>
      </c>
      <c r="D381" t="s">
        <v>791</v>
      </c>
      <c r="E381" s="53">
        <v>1</v>
      </c>
      <c r="F381" s="53">
        <v>383.4</v>
      </c>
      <c r="G381" s="53">
        <v>383.4</v>
      </c>
    </row>
    <row r="382" spans="3:7" x14ac:dyDescent="0.35">
      <c r="D382" t="s">
        <v>1116</v>
      </c>
      <c r="E382" s="53">
        <v>1</v>
      </c>
      <c r="F382" s="53">
        <v>166</v>
      </c>
      <c r="G382" s="53">
        <v>166</v>
      </c>
    </row>
    <row r="383" spans="3:7" x14ac:dyDescent="0.35">
      <c r="C383" t="s">
        <v>1119</v>
      </c>
      <c r="D383" t="s">
        <v>748</v>
      </c>
      <c r="E383" s="53">
        <v>1</v>
      </c>
      <c r="F383" s="53">
        <v>896.5</v>
      </c>
      <c r="G383" s="53">
        <v>896.5</v>
      </c>
    </row>
    <row r="384" spans="3:7" x14ac:dyDescent="0.35">
      <c r="D384" t="s">
        <v>856</v>
      </c>
      <c r="E384" s="53">
        <v>1</v>
      </c>
      <c r="F384" s="53">
        <v>120</v>
      </c>
      <c r="G384" s="53">
        <v>120</v>
      </c>
    </row>
    <row r="385" spans="3:7" x14ac:dyDescent="0.35">
      <c r="C385" t="s">
        <v>1120</v>
      </c>
      <c r="D385" t="s">
        <v>1100</v>
      </c>
      <c r="E385" s="53">
        <v>3</v>
      </c>
      <c r="F385" s="53">
        <v>213</v>
      </c>
      <c r="G385" s="53">
        <v>639</v>
      </c>
    </row>
    <row r="386" spans="3:7" x14ac:dyDescent="0.35">
      <c r="D386" t="s">
        <v>1117</v>
      </c>
      <c r="E386" s="53">
        <v>4</v>
      </c>
      <c r="F386" s="53">
        <v>186.75</v>
      </c>
      <c r="G386" s="53">
        <v>747</v>
      </c>
    </row>
    <row r="387" spans="3:7" x14ac:dyDescent="0.35">
      <c r="D387" t="s">
        <v>1118</v>
      </c>
      <c r="E387" s="53">
        <v>4</v>
      </c>
      <c r="F387" s="53">
        <v>348.75</v>
      </c>
      <c r="G387" s="53">
        <v>1395</v>
      </c>
    </row>
    <row r="388" spans="3:7" x14ac:dyDescent="0.35">
      <c r="C388" t="s">
        <v>1121</v>
      </c>
      <c r="D388" t="s">
        <v>748</v>
      </c>
      <c r="E388" s="53">
        <v>1</v>
      </c>
      <c r="F388" s="53">
        <v>896.5</v>
      </c>
      <c r="G388" s="53">
        <v>896.5</v>
      </c>
    </row>
    <row r="389" spans="3:7" x14ac:dyDescent="0.35">
      <c r="D389" t="s">
        <v>842</v>
      </c>
      <c r="E389" s="53">
        <v>6</v>
      </c>
      <c r="F389" s="53">
        <v>220</v>
      </c>
      <c r="G389" s="53">
        <v>1320</v>
      </c>
    </row>
    <row r="390" spans="3:7" x14ac:dyDescent="0.35">
      <c r="D390" t="s">
        <v>957</v>
      </c>
      <c r="E390" s="53">
        <v>12</v>
      </c>
      <c r="F390" s="53">
        <v>40</v>
      </c>
      <c r="G390" s="53">
        <v>480</v>
      </c>
    </row>
    <row r="391" spans="3:7" x14ac:dyDescent="0.35">
      <c r="D391" t="s">
        <v>958</v>
      </c>
      <c r="E391" s="53">
        <v>4</v>
      </c>
      <c r="F391" s="53">
        <v>115</v>
      </c>
      <c r="G391" s="53">
        <v>460</v>
      </c>
    </row>
    <row r="392" spans="3:7" x14ac:dyDescent="0.35">
      <c r="D392" t="s">
        <v>1133</v>
      </c>
      <c r="E392" s="53">
        <v>2</v>
      </c>
      <c r="F392" s="53">
        <v>378</v>
      </c>
      <c r="G392" s="53">
        <v>756</v>
      </c>
    </row>
    <row r="393" spans="3:7" x14ac:dyDescent="0.35">
      <c r="C393" t="s">
        <v>1213</v>
      </c>
      <c r="D393" t="s">
        <v>1164</v>
      </c>
      <c r="E393" s="53">
        <v>1</v>
      </c>
      <c r="F393" s="53">
        <v>220</v>
      </c>
      <c r="G393" s="53">
        <v>220</v>
      </c>
    </row>
    <row r="394" spans="3:7" x14ac:dyDescent="0.35">
      <c r="C394" t="s">
        <v>1212</v>
      </c>
      <c r="D394" t="s">
        <v>1145</v>
      </c>
      <c r="E394" s="53">
        <v>2</v>
      </c>
      <c r="F394" s="53">
        <v>166</v>
      </c>
      <c r="G394" s="53">
        <v>332</v>
      </c>
    </row>
    <row r="395" spans="3:7" x14ac:dyDescent="0.35">
      <c r="C395" t="s">
        <v>1210</v>
      </c>
      <c r="D395" t="s">
        <v>687</v>
      </c>
      <c r="E395" s="53">
        <v>1</v>
      </c>
      <c r="F395" s="53">
        <v>1584</v>
      </c>
      <c r="G395" s="53">
        <v>1584</v>
      </c>
    </row>
    <row r="396" spans="3:7" x14ac:dyDescent="0.35">
      <c r="D396" t="s">
        <v>856</v>
      </c>
      <c r="E396" s="53">
        <v>1</v>
      </c>
      <c r="F396" s="53">
        <v>120</v>
      </c>
      <c r="G396" s="53">
        <v>120</v>
      </c>
    </row>
    <row r="397" spans="3:7" x14ac:dyDescent="0.35">
      <c r="C397" t="s">
        <v>1205</v>
      </c>
      <c r="D397" t="s">
        <v>979</v>
      </c>
      <c r="E397" s="53">
        <v>40</v>
      </c>
      <c r="F397" s="53">
        <v>3168</v>
      </c>
      <c r="G397" s="53">
        <v>63360</v>
      </c>
    </row>
    <row r="398" spans="3:7" x14ac:dyDescent="0.35">
      <c r="C398" t="s">
        <v>1203</v>
      </c>
      <c r="D398" t="s">
        <v>765</v>
      </c>
      <c r="E398" s="53">
        <v>6</v>
      </c>
      <c r="F398" s="53">
        <v>650</v>
      </c>
      <c r="G398" s="53">
        <v>3900</v>
      </c>
    </row>
    <row r="399" spans="3:7" x14ac:dyDescent="0.35">
      <c r="D399" t="s">
        <v>979</v>
      </c>
      <c r="E399" s="53">
        <v>1</v>
      </c>
      <c r="F399" s="53">
        <v>1584</v>
      </c>
      <c r="G399" s="53">
        <v>1584</v>
      </c>
    </row>
    <row r="400" spans="3:7" x14ac:dyDescent="0.35">
      <c r="D400" t="s">
        <v>1087</v>
      </c>
      <c r="E400" s="53">
        <v>25</v>
      </c>
      <c r="F400" s="53">
        <v>394</v>
      </c>
      <c r="G400" s="53">
        <v>5000</v>
      </c>
    </row>
    <row r="401" spans="1:7" x14ac:dyDescent="0.35">
      <c r="C401" t="s">
        <v>1211</v>
      </c>
      <c r="D401" t="s">
        <v>1173</v>
      </c>
      <c r="E401" s="53">
        <v>2</v>
      </c>
      <c r="F401" s="53">
        <v>20.8</v>
      </c>
      <c r="G401" s="53">
        <v>41.6</v>
      </c>
    </row>
    <row r="402" spans="1:7" x14ac:dyDescent="0.35">
      <c r="D402" t="s">
        <v>1174</v>
      </c>
      <c r="E402" s="53">
        <v>2</v>
      </c>
      <c r="F402" s="53">
        <v>23.9</v>
      </c>
      <c r="G402" s="53">
        <v>47.8</v>
      </c>
    </row>
    <row r="403" spans="1:7" x14ac:dyDescent="0.35">
      <c r="C403" t="s">
        <v>1206</v>
      </c>
      <c r="D403" t="s">
        <v>979</v>
      </c>
      <c r="E403" s="53">
        <v>9</v>
      </c>
      <c r="F403" s="53">
        <v>1584</v>
      </c>
      <c r="G403" s="53">
        <v>14256</v>
      </c>
    </row>
    <row r="404" spans="1:7" x14ac:dyDescent="0.35">
      <c r="C404" t="s">
        <v>1207</v>
      </c>
      <c r="D404" t="s">
        <v>28</v>
      </c>
      <c r="E404" s="53">
        <v>40</v>
      </c>
      <c r="F404" s="53">
        <v>32.5</v>
      </c>
      <c r="G404" s="53">
        <v>1300</v>
      </c>
    </row>
    <row r="405" spans="1:7" x14ac:dyDescent="0.35">
      <c r="D405" t="s">
        <v>1087</v>
      </c>
      <c r="E405" s="53">
        <v>25</v>
      </c>
      <c r="F405" s="53">
        <v>394</v>
      </c>
      <c r="G405" s="53">
        <v>4900</v>
      </c>
    </row>
    <row r="406" spans="1:7" x14ac:dyDescent="0.35">
      <c r="D406" t="s">
        <v>1208</v>
      </c>
      <c r="E406" s="53">
        <v>1</v>
      </c>
      <c r="F406" s="53">
        <v>36</v>
      </c>
      <c r="G406" s="53">
        <v>36</v>
      </c>
    </row>
    <row r="407" spans="1:7" x14ac:dyDescent="0.35">
      <c r="C407" t="s">
        <v>1204</v>
      </c>
      <c r="D407" t="s">
        <v>925</v>
      </c>
      <c r="E407" s="53">
        <v>15</v>
      </c>
      <c r="F407" s="53">
        <v>1584</v>
      </c>
      <c r="G407" s="53">
        <v>23760</v>
      </c>
    </row>
    <row r="408" spans="1:7" x14ac:dyDescent="0.35">
      <c r="C408" t="s">
        <v>1209</v>
      </c>
      <c r="D408" t="s">
        <v>1049</v>
      </c>
      <c r="E408" s="53">
        <v>8</v>
      </c>
      <c r="F408" s="53">
        <v>30</v>
      </c>
      <c r="G408" s="53">
        <v>240</v>
      </c>
    </row>
    <row r="409" spans="1:7" x14ac:dyDescent="0.35">
      <c r="B409" s="55" t="s">
        <v>694</v>
      </c>
      <c r="C409" s="55"/>
      <c r="D409" s="55"/>
      <c r="E409" s="56">
        <v>1173</v>
      </c>
      <c r="F409" s="56">
        <v>94437.64999999998</v>
      </c>
      <c r="G409" s="56">
        <v>749867.05000000016</v>
      </c>
    </row>
    <row r="410" spans="1:7" x14ac:dyDescent="0.35">
      <c r="B410" t="s">
        <v>1201</v>
      </c>
      <c r="C410" t="s">
        <v>335</v>
      </c>
      <c r="D410" t="s">
        <v>1202</v>
      </c>
      <c r="E410" s="53">
        <v>1</v>
      </c>
      <c r="F410" s="53">
        <v>320</v>
      </c>
      <c r="G410" s="53">
        <v>320</v>
      </c>
    </row>
    <row r="411" spans="1:7" x14ac:dyDescent="0.35">
      <c r="B411" s="55" t="s">
        <v>1233</v>
      </c>
      <c r="C411" s="55"/>
      <c r="D411" s="55"/>
      <c r="E411" s="56">
        <v>1</v>
      </c>
      <c r="F411" s="56">
        <v>320</v>
      </c>
      <c r="G411" s="56">
        <v>320</v>
      </c>
    </row>
    <row r="412" spans="1:7" x14ac:dyDescent="0.35">
      <c r="A412" s="91" t="s">
        <v>670</v>
      </c>
      <c r="B412" s="91"/>
      <c r="C412" s="91"/>
      <c r="D412" s="91"/>
      <c r="E412" s="92">
        <v>2683</v>
      </c>
      <c r="F412" s="92">
        <v>156548.54999999996</v>
      </c>
      <c r="G412" s="92">
        <v>1334738.55</v>
      </c>
    </row>
    <row r="413" spans="1:7" x14ac:dyDescent="0.35">
      <c r="A413">
        <v>2023</v>
      </c>
      <c r="B413" t="s">
        <v>10</v>
      </c>
      <c r="C413">
        <v>45389</v>
      </c>
      <c r="D413" t="s">
        <v>980</v>
      </c>
      <c r="E413" s="53">
        <v>30</v>
      </c>
      <c r="F413" s="53">
        <v>174</v>
      </c>
      <c r="G413" s="53">
        <v>5220</v>
      </c>
    </row>
    <row r="414" spans="1:7" x14ac:dyDescent="0.35">
      <c r="D414" t="s">
        <v>1022</v>
      </c>
      <c r="E414" s="53">
        <v>5</v>
      </c>
      <c r="F414" s="53">
        <v>1485</v>
      </c>
      <c r="G414" s="53">
        <v>7425</v>
      </c>
    </row>
    <row r="415" spans="1:7" x14ac:dyDescent="0.35">
      <c r="C415">
        <v>45431</v>
      </c>
      <c r="D415" t="s">
        <v>1022</v>
      </c>
      <c r="E415" s="53">
        <v>5</v>
      </c>
      <c r="F415" s="53">
        <v>1397</v>
      </c>
      <c r="G415" s="53">
        <v>6985</v>
      </c>
    </row>
    <row r="416" spans="1:7" x14ac:dyDescent="0.35">
      <c r="C416">
        <v>45432</v>
      </c>
      <c r="D416" t="s">
        <v>1022</v>
      </c>
      <c r="E416" s="53">
        <v>10</v>
      </c>
      <c r="F416" s="53">
        <v>1441</v>
      </c>
      <c r="G416" s="53">
        <v>14410</v>
      </c>
    </row>
    <row r="417" spans="3:7" x14ac:dyDescent="0.35">
      <c r="C417">
        <v>45433</v>
      </c>
      <c r="D417" t="s">
        <v>1022</v>
      </c>
      <c r="E417" s="53">
        <v>10</v>
      </c>
      <c r="F417" s="53">
        <v>1441</v>
      </c>
      <c r="G417" s="53">
        <v>14410</v>
      </c>
    </row>
    <row r="418" spans="3:7" x14ac:dyDescent="0.35">
      <c r="C418">
        <v>45435</v>
      </c>
      <c r="D418" t="s">
        <v>980</v>
      </c>
      <c r="E418" s="53">
        <v>10</v>
      </c>
      <c r="F418" s="53">
        <v>174</v>
      </c>
      <c r="G418" s="53">
        <v>1740</v>
      </c>
    </row>
    <row r="419" spans="3:7" x14ac:dyDescent="0.35">
      <c r="C419">
        <v>45443</v>
      </c>
      <c r="D419" t="s">
        <v>980</v>
      </c>
      <c r="E419" s="53">
        <v>40</v>
      </c>
      <c r="F419" s="53">
        <v>174</v>
      </c>
      <c r="G419" s="53">
        <v>6960</v>
      </c>
    </row>
    <row r="420" spans="3:7" x14ac:dyDescent="0.35">
      <c r="C420">
        <v>45453</v>
      </c>
      <c r="D420" t="s">
        <v>245</v>
      </c>
      <c r="E420" s="53">
        <v>12</v>
      </c>
      <c r="F420" s="53">
        <v>45</v>
      </c>
      <c r="G420" s="53">
        <v>540</v>
      </c>
    </row>
    <row r="421" spans="3:7" x14ac:dyDescent="0.35">
      <c r="C421">
        <v>45506</v>
      </c>
      <c r="D421" t="s">
        <v>19</v>
      </c>
      <c r="E421" s="53">
        <v>20</v>
      </c>
      <c r="F421" s="53">
        <v>95</v>
      </c>
      <c r="G421" s="53">
        <v>1900</v>
      </c>
    </row>
    <row r="422" spans="3:7" x14ac:dyDescent="0.35">
      <c r="D422" t="s">
        <v>1022</v>
      </c>
      <c r="E422" s="53">
        <v>20</v>
      </c>
      <c r="F422" s="53">
        <v>1441</v>
      </c>
      <c r="G422" s="53">
        <v>28820</v>
      </c>
    </row>
    <row r="423" spans="3:7" x14ac:dyDescent="0.35">
      <c r="C423">
        <v>45548</v>
      </c>
      <c r="D423" t="s">
        <v>1254</v>
      </c>
      <c r="E423" s="53">
        <v>2</v>
      </c>
      <c r="F423" s="53">
        <v>1496.25</v>
      </c>
      <c r="G423" s="53">
        <v>2992.5</v>
      </c>
    </row>
    <row r="424" spans="3:7" x14ac:dyDescent="0.35">
      <c r="C424">
        <v>45588</v>
      </c>
      <c r="D424" t="s">
        <v>64</v>
      </c>
      <c r="E424" s="53">
        <v>15</v>
      </c>
      <c r="F424" s="53">
        <v>1463</v>
      </c>
      <c r="G424" s="53">
        <v>21945</v>
      </c>
    </row>
    <row r="425" spans="3:7" x14ac:dyDescent="0.35">
      <c r="D425" t="s">
        <v>1022</v>
      </c>
      <c r="E425" s="53">
        <v>3</v>
      </c>
      <c r="F425" s="53">
        <v>1441</v>
      </c>
      <c r="G425" s="53">
        <v>4323</v>
      </c>
    </row>
    <row r="426" spans="3:7" x14ac:dyDescent="0.35">
      <c r="C426">
        <v>45832</v>
      </c>
      <c r="D426" t="s">
        <v>19</v>
      </c>
      <c r="E426" s="53">
        <v>12</v>
      </c>
      <c r="F426" s="53">
        <v>97</v>
      </c>
      <c r="G426" s="53">
        <v>1164</v>
      </c>
    </row>
    <row r="427" spans="3:7" x14ac:dyDescent="0.35">
      <c r="D427" t="s">
        <v>64</v>
      </c>
      <c r="E427" s="53">
        <v>20</v>
      </c>
      <c r="F427" s="53">
        <v>1518</v>
      </c>
      <c r="G427" s="53">
        <v>30360</v>
      </c>
    </row>
    <row r="428" spans="3:7" x14ac:dyDescent="0.35">
      <c r="D428" t="s">
        <v>892</v>
      </c>
      <c r="E428" s="53">
        <v>2</v>
      </c>
      <c r="F428" s="53">
        <v>186</v>
      </c>
      <c r="G428" s="53">
        <v>372</v>
      </c>
    </row>
    <row r="429" spans="3:7" x14ac:dyDescent="0.35">
      <c r="D429" t="s">
        <v>980</v>
      </c>
      <c r="E429" s="53">
        <v>40</v>
      </c>
      <c r="F429" s="53">
        <v>168</v>
      </c>
      <c r="G429" s="53">
        <v>6720</v>
      </c>
    </row>
    <row r="430" spans="3:7" x14ac:dyDescent="0.35">
      <c r="C430">
        <v>45618</v>
      </c>
      <c r="D430" t="s">
        <v>1316</v>
      </c>
      <c r="E430" s="53">
        <v>6</v>
      </c>
      <c r="F430" s="53">
        <v>100</v>
      </c>
      <c r="G430" s="53">
        <v>600</v>
      </c>
    </row>
    <row r="431" spans="3:7" x14ac:dyDescent="0.35">
      <c r="D431" t="s">
        <v>1318</v>
      </c>
      <c r="E431" s="53">
        <v>18</v>
      </c>
      <c r="F431" s="53">
        <v>110</v>
      </c>
      <c r="G431" s="53">
        <v>1980</v>
      </c>
    </row>
    <row r="432" spans="3:7" x14ac:dyDescent="0.35">
      <c r="C432">
        <v>45628</v>
      </c>
      <c r="D432" t="s">
        <v>1022</v>
      </c>
      <c r="E432" s="53">
        <v>20</v>
      </c>
      <c r="F432" s="53">
        <v>1474</v>
      </c>
      <c r="G432" s="53">
        <v>29480</v>
      </c>
    </row>
    <row r="433" spans="2:7" x14ac:dyDescent="0.35">
      <c r="D433" t="s">
        <v>1320</v>
      </c>
      <c r="E433" s="53">
        <v>1</v>
      </c>
      <c r="F433" s="53">
        <v>1683</v>
      </c>
      <c r="G433" s="53">
        <v>1683</v>
      </c>
    </row>
    <row r="434" spans="2:7" x14ac:dyDescent="0.35">
      <c r="B434" s="55" t="s">
        <v>294</v>
      </c>
      <c r="C434" s="55"/>
      <c r="D434" s="55"/>
      <c r="E434" s="56">
        <v>301</v>
      </c>
      <c r="F434" s="56">
        <v>17603.25</v>
      </c>
      <c r="G434" s="56">
        <v>190029.5</v>
      </c>
    </row>
    <row r="435" spans="2:7" x14ac:dyDescent="0.35">
      <c r="B435" t="s">
        <v>158</v>
      </c>
      <c r="C435" t="s">
        <v>335</v>
      </c>
      <c r="D435" t="s">
        <v>365</v>
      </c>
      <c r="E435" s="53">
        <v>1</v>
      </c>
      <c r="F435" s="53">
        <v>38</v>
      </c>
      <c r="G435" s="53">
        <v>38</v>
      </c>
    </row>
    <row r="436" spans="2:7" x14ac:dyDescent="0.35">
      <c r="D436" t="s">
        <v>1322</v>
      </c>
      <c r="E436" s="53">
        <v>25</v>
      </c>
      <c r="F436" s="53">
        <v>200</v>
      </c>
      <c r="G436" s="53">
        <v>5000</v>
      </c>
    </row>
    <row r="437" spans="2:7" x14ac:dyDescent="0.35">
      <c r="D437" t="s">
        <v>1329</v>
      </c>
      <c r="E437" s="53">
        <v>1</v>
      </c>
      <c r="F437" s="53">
        <v>40</v>
      </c>
      <c r="G437" s="53">
        <v>40</v>
      </c>
    </row>
    <row r="438" spans="2:7" x14ac:dyDescent="0.35">
      <c r="B438" s="55" t="s">
        <v>396</v>
      </c>
      <c r="C438" s="55"/>
      <c r="D438" s="55"/>
      <c r="E438" s="56">
        <v>27</v>
      </c>
      <c r="F438" s="56">
        <v>278</v>
      </c>
      <c r="G438" s="56">
        <v>5078</v>
      </c>
    </row>
    <row r="439" spans="2:7" x14ac:dyDescent="0.35">
      <c r="B439" t="s">
        <v>362</v>
      </c>
      <c r="C439" t="s">
        <v>1245</v>
      </c>
      <c r="D439" t="s">
        <v>675</v>
      </c>
      <c r="E439" s="53">
        <v>2</v>
      </c>
      <c r="F439" s="53">
        <v>370</v>
      </c>
      <c r="G439" s="53">
        <v>740</v>
      </c>
    </row>
    <row r="440" spans="2:7" x14ac:dyDescent="0.35">
      <c r="B440" s="55" t="s">
        <v>403</v>
      </c>
      <c r="C440" s="55"/>
      <c r="D440" s="55"/>
      <c r="E440" s="56">
        <v>2</v>
      </c>
      <c r="F440" s="56">
        <v>370</v>
      </c>
      <c r="G440" s="56">
        <v>740</v>
      </c>
    </row>
    <row r="441" spans="2:7" x14ac:dyDescent="0.35">
      <c r="B441" t="s">
        <v>429</v>
      </c>
      <c r="C441" t="s">
        <v>1239</v>
      </c>
      <c r="D441" t="s">
        <v>763</v>
      </c>
      <c r="E441" s="53">
        <v>32</v>
      </c>
      <c r="F441" s="53">
        <v>50</v>
      </c>
      <c r="G441" s="53">
        <v>1600</v>
      </c>
    </row>
    <row r="442" spans="2:7" x14ac:dyDescent="0.35">
      <c r="D442" t="s">
        <v>1240</v>
      </c>
      <c r="E442" s="53">
        <v>100</v>
      </c>
      <c r="F442" s="53">
        <v>672</v>
      </c>
      <c r="G442" s="53">
        <v>16800</v>
      </c>
    </row>
    <row r="443" spans="2:7" x14ac:dyDescent="0.35">
      <c r="C443" t="s">
        <v>1315</v>
      </c>
      <c r="D443" t="s">
        <v>763</v>
      </c>
      <c r="E443" s="53">
        <v>60</v>
      </c>
      <c r="F443" s="53">
        <v>100</v>
      </c>
      <c r="G443" s="53">
        <v>3000</v>
      </c>
    </row>
    <row r="444" spans="2:7" x14ac:dyDescent="0.35">
      <c r="B444" s="55" t="s">
        <v>450</v>
      </c>
      <c r="C444" s="55"/>
      <c r="D444" s="55"/>
      <c r="E444" s="56">
        <v>192</v>
      </c>
      <c r="F444" s="56">
        <v>822</v>
      </c>
      <c r="G444" s="56">
        <v>21400</v>
      </c>
    </row>
    <row r="445" spans="2:7" x14ac:dyDescent="0.35">
      <c r="B445" t="s">
        <v>686</v>
      </c>
      <c r="C445" t="s">
        <v>1241</v>
      </c>
      <c r="D445" t="s">
        <v>925</v>
      </c>
      <c r="E445" s="53">
        <v>15</v>
      </c>
      <c r="F445" s="53">
        <v>1540</v>
      </c>
      <c r="G445" s="53">
        <v>23100</v>
      </c>
    </row>
    <row r="446" spans="2:7" x14ac:dyDescent="0.35">
      <c r="C446" t="s">
        <v>1242</v>
      </c>
      <c r="D446" t="s">
        <v>765</v>
      </c>
      <c r="E446" s="53">
        <v>6</v>
      </c>
      <c r="F446" s="53">
        <v>650</v>
      </c>
      <c r="G446" s="53">
        <v>3900</v>
      </c>
    </row>
    <row r="447" spans="2:7" x14ac:dyDescent="0.35">
      <c r="C447" t="s">
        <v>1243</v>
      </c>
      <c r="D447" t="s">
        <v>1100</v>
      </c>
      <c r="E447" s="53">
        <v>10</v>
      </c>
      <c r="F447" s="53">
        <v>186</v>
      </c>
      <c r="G447" s="53">
        <v>1860</v>
      </c>
    </row>
    <row r="448" spans="2:7" x14ac:dyDescent="0.35">
      <c r="D448" t="s">
        <v>1244</v>
      </c>
      <c r="E448" s="53">
        <v>2</v>
      </c>
      <c r="F448" s="53">
        <v>130</v>
      </c>
      <c r="G448" s="53">
        <v>260</v>
      </c>
    </row>
    <row r="449" spans="3:7" x14ac:dyDescent="0.35">
      <c r="C449" t="s">
        <v>1246</v>
      </c>
      <c r="D449" t="s">
        <v>842</v>
      </c>
      <c r="E449" s="53">
        <v>1</v>
      </c>
      <c r="F449" s="53">
        <v>214</v>
      </c>
      <c r="G449" s="53">
        <v>214</v>
      </c>
    </row>
    <row r="450" spans="3:7" x14ac:dyDescent="0.35">
      <c r="D450" t="s">
        <v>1049</v>
      </c>
      <c r="E450" s="53">
        <v>96</v>
      </c>
      <c r="F450" s="53">
        <v>2.5</v>
      </c>
      <c r="G450" s="53">
        <v>240</v>
      </c>
    </row>
    <row r="451" spans="3:7" x14ac:dyDescent="0.35">
      <c r="C451" t="s">
        <v>1248</v>
      </c>
      <c r="D451" t="s">
        <v>880</v>
      </c>
      <c r="E451" s="53">
        <v>40</v>
      </c>
      <c r="F451" s="53">
        <v>31.25</v>
      </c>
      <c r="G451" s="53">
        <v>1250</v>
      </c>
    </row>
    <row r="452" spans="3:7" x14ac:dyDescent="0.35">
      <c r="D452" t="s">
        <v>981</v>
      </c>
      <c r="E452" s="53">
        <v>3</v>
      </c>
      <c r="F452" s="53">
        <v>345</v>
      </c>
      <c r="G452" s="53">
        <v>1035</v>
      </c>
    </row>
    <row r="453" spans="3:7" x14ac:dyDescent="0.35">
      <c r="D453" t="s">
        <v>1100</v>
      </c>
      <c r="E453" s="53">
        <v>40</v>
      </c>
      <c r="F453" s="53">
        <v>177</v>
      </c>
      <c r="G453" s="53">
        <v>7080</v>
      </c>
    </row>
    <row r="454" spans="3:7" x14ac:dyDescent="0.35">
      <c r="C454" t="s">
        <v>1249</v>
      </c>
      <c r="D454" t="s">
        <v>842</v>
      </c>
      <c r="E454" s="53">
        <v>3</v>
      </c>
      <c r="F454" s="53">
        <v>214</v>
      </c>
      <c r="G454" s="53">
        <v>642</v>
      </c>
    </row>
    <row r="455" spans="3:7" x14ac:dyDescent="0.35">
      <c r="D455" t="s">
        <v>1250</v>
      </c>
      <c r="E455" s="53">
        <v>2</v>
      </c>
      <c r="F455" s="53">
        <v>1507</v>
      </c>
      <c r="G455" s="53">
        <v>3014</v>
      </c>
    </row>
    <row r="456" spans="3:7" x14ac:dyDescent="0.35">
      <c r="D456" t="s">
        <v>1251</v>
      </c>
      <c r="E456" s="53">
        <v>1</v>
      </c>
      <c r="F456" s="53">
        <v>105</v>
      </c>
      <c r="G456" s="53">
        <v>105</v>
      </c>
    </row>
    <row r="457" spans="3:7" x14ac:dyDescent="0.35">
      <c r="D457" t="s">
        <v>1252</v>
      </c>
      <c r="E457" s="53">
        <v>1</v>
      </c>
      <c r="F457" s="53">
        <v>42</v>
      </c>
      <c r="G457" s="53">
        <v>42</v>
      </c>
    </row>
    <row r="458" spans="3:7" x14ac:dyDescent="0.35">
      <c r="D458" t="s">
        <v>1253</v>
      </c>
      <c r="E458" s="53">
        <v>1</v>
      </c>
      <c r="F458" s="53">
        <v>42</v>
      </c>
      <c r="G458" s="53">
        <v>42</v>
      </c>
    </row>
    <row r="459" spans="3:7" x14ac:dyDescent="0.35">
      <c r="C459" t="s">
        <v>1312</v>
      </c>
      <c r="D459" t="s">
        <v>880</v>
      </c>
      <c r="E459" s="53">
        <v>40</v>
      </c>
      <c r="F459" s="53">
        <v>31.25</v>
      </c>
      <c r="G459" s="53">
        <v>1250</v>
      </c>
    </row>
    <row r="460" spans="3:7" x14ac:dyDescent="0.35">
      <c r="D460" t="s">
        <v>1100</v>
      </c>
      <c r="E460" s="53">
        <v>40</v>
      </c>
      <c r="F460" s="53">
        <v>168</v>
      </c>
      <c r="G460" s="53">
        <v>6720</v>
      </c>
    </row>
    <row r="461" spans="3:7" x14ac:dyDescent="0.35">
      <c r="C461" t="s">
        <v>1313</v>
      </c>
      <c r="D461" t="s">
        <v>925</v>
      </c>
      <c r="E461" s="53">
        <v>15</v>
      </c>
      <c r="F461" s="53">
        <v>1518</v>
      </c>
      <c r="G461" s="53">
        <v>22770</v>
      </c>
    </row>
    <row r="462" spans="3:7" x14ac:dyDescent="0.35">
      <c r="D462" t="s">
        <v>1314</v>
      </c>
      <c r="E462" s="53">
        <v>1</v>
      </c>
      <c r="F462" s="53">
        <v>1683</v>
      </c>
      <c r="G462" s="53">
        <v>1683</v>
      </c>
    </row>
    <row r="463" spans="3:7" x14ac:dyDescent="0.35">
      <c r="C463" t="s">
        <v>1319</v>
      </c>
      <c r="D463" t="s">
        <v>791</v>
      </c>
      <c r="E463" s="53">
        <v>16</v>
      </c>
      <c r="F463" s="53">
        <v>302.39999999999998</v>
      </c>
      <c r="G463" s="53">
        <v>4838.3999999999996</v>
      </c>
    </row>
    <row r="464" spans="3:7" x14ac:dyDescent="0.35">
      <c r="C464" t="s">
        <v>1321</v>
      </c>
      <c r="D464" t="s">
        <v>720</v>
      </c>
      <c r="E464" s="53">
        <v>2</v>
      </c>
      <c r="F464" s="53">
        <v>267.5</v>
      </c>
      <c r="G464" s="53">
        <v>535</v>
      </c>
    </row>
    <row r="465" spans="1:7" x14ac:dyDescent="0.35">
      <c r="D465" t="s">
        <v>1100</v>
      </c>
      <c r="E465" s="53">
        <v>20</v>
      </c>
      <c r="F465" s="53">
        <v>168</v>
      </c>
      <c r="G465" s="53">
        <v>3360</v>
      </c>
    </row>
    <row r="466" spans="1:7" x14ac:dyDescent="0.35">
      <c r="C466" t="s">
        <v>1323</v>
      </c>
      <c r="D466" t="s">
        <v>956</v>
      </c>
      <c r="E466" s="53">
        <v>1</v>
      </c>
      <c r="F466" s="53">
        <v>80</v>
      </c>
      <c r="G466" s="53">
        <v>80</v>
      </c>
    </row>
    <row r="467" spans="1:7" x14ac:dyDescent="0.35">
      <c r="D467" t="s">
        <v>1116</v>
      </c>
      <c r="E467" s="53">
        <v>1</v>
      </c>
      <c r="F467" s="53">
        <v>157</v>
      </c>
      <c r="G467" s="53">
        <v>157</v>
      </c>
    </row>
    <row r="468" spans="1:7" x14ac:dyDescent="0.35">
      <c r="C468" t="s">
        <v>1324</v>
      </c>
      <c r="D468" t="s">
        <v>765</v>
      </c>
      <c r="E468" s="53">
        <v>6</v>
      </c>
      <c r="F468" s="53">
        <v>625</v>
      </c>
      <c r="G468" s="53">
        <v>3750</v>
      </c>
    </row>
    <row r="469" spans="1:7" x14ac:dyDescent="0.35">
      <c r="D469" t="s">
        <v>981</v>
      </c>
      <c r="E469" s="53">
        <v>2</v>
      </c>
      <c r="F469" s="53">
        <v>325</v>
      </c>
      <c r="G469" s="53">
        <v>650</v>
      </c>
    </row>
    <row r="470" spans="1:7" x14ac:dyDescent="0.35">
      <c r="D470" t="s">
        <v>1100</v>
      </c>
      <c r="E470" s="53">
        <v>20</v>
      </c>
      <c r="F470" s="53">
        <v>168</v>
      </c>
      <c r="G470" s="53">
        <v>3360</v>
      </c>
    </row>
    <row r="471" spans="1:7" x14ac:dyDescent="0.35">
      <c r="C471" t="s">
        <v>1326</v>
      </c>
      <c r="D471" t="s">
        <v>1327</v>
      </c>
      <c r="E471" s="53">
        <v>1</v>
      </c>
      <c r="F471" s="53">
        <v>72</v>
      </c>
      <c r="G471" s="53">
        <v>72</v>
      </c>
    </row>
    <row r="472" spans="1:7" x14ac:dyDescent="0.35">
      <c r="D472" t="s">
        <v>1328</v>
      </c>
      <c r="E472" s="53">
        <v>1</v>
      </c>
      <c r="F472" s="53">
        <v>74</v>
      </c>
      <c r="G472" s="53">
        <v>74</v>
      </c>
    </row>
    <row r="473" spans="1:7" x14ac:dyDescent="0.35">
      <c r="C473" t="s">
        <v>1330</v>
      </c>
      <c r="D473" t="s">
        <v>1100</v>
      </c>
      <c r="E473" s="53">
        <v>80</v>
      </c>
      <c r="F473" s="53">
        <v>165</v>
      </c>
      <c r="G473" s="53">
        <v>13200</v>
      </c>
    </row>
    <row r="474" spans="1:7" x14ac:dyDescent="0.35">
      <c r="C474" t="s">
        <v>1331</v>
      </c>
      <c r="D474" t="s">
        <v>748</v>
      </c>
      <c r="E474" s="53">
        <v>1</v>
      </c>
      <c r="F474" s="53">
        <v>896.5</v>
      </c>
      <c r="G474" s="53">
        <v>896.5</v>
      </c>
    </row>
    <row r="475" spans="1:7" x14ac:dyDescent="0.35">
      <c r="C475" t="s">
        <v>1332</v>
      </c>
      <c r="D475" t="s">
        <v>925</v>
      </c>
      <c r="E475" s="53">
        <v>6</v>
      </c>
      <c r="F475" s="53">
        <v>1518</v>
      </c>
      <c r="G475" s="53">
        <v>9108</v>
      </c>
    </row>
    <row r="476" spans="1:7" x14ac:dyDescent="0.35">
      <c r="D476" t="s">
        <v>979</v>
      </c>
      <c r="E476" s="53">
        <v>2</v>
      </c>
      <c r="F476" s="53">
        <v>1507</v>
      </c>
      <c r="G476" s="53">
        <v>3014</v>
      </c>
    </row>
    <row r="477" spans="1:7" x14ac:dyDescent="0.35">
      <c r="C477" t="s">
        <v>1333</v>
      </c>
      <c r="D477" t="s">
        <v>979</v>
      </c>
      <c r="E477" s="53">
        <v>8</v>
      </c>
      <c r="F477" s="53">
        <v>1507</v>
      </c>
      <c r="G477" s="53">
        <v>12056</v>
      </c>
    </row>
    <row r="478" spans="1:7" x14ac:dyDescent="0.35">
      <c r="B478" s="55" t="s">
        <v>694</v>
      </c>
      <c r="C478" s="55"/>
      <c r="D478" s="55"/>
      <c r="E478" s="56">
        <v>484</v>
      </c>
      <c r="F478" s="56">
        <v>16418.400000000001</v>
      </c>
      <c r="G478" s="56">
        <v>130357.9</v>
      </c>
    </row>
    <row r="479" spans="1:7" x14ac:dyDescent="0.35">
      <c r="A479" s="91" t="s">
        <v>1307</v>
      </c>
      <c r="B479" s="91"/>
      <c r="C479" s="91"/>
      <c r="D479" s="91"/>
      <c r="E479" s="92">
        <v>1006</v>
      </c>
      <c r="F479" s="92">
        <v>35491.65</v>
      </c>
      <c r="G479" s="92">
        <v>347605.4</v>
      </c>
    </row>
    <row r="480" spans="1:7" x14ac:dyDescent="0.35">
      <c r="A480" s="52" t="s">
        <v>181</v>
      </c>
      <c r="B480" s="52"/>
      <c r="C480" s="52"/>
      <c r="D480" s="52"/>
      <c r="E480" s="54">
        <v>5404</v>
      </c>
      <c r="F480" s="54">
        <v>306399.38999999996</v>
      </c>
      <c r="G480" s="54">
        <v>2442627.15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95"/>
  <sheetViews>
    <sheetView topLeftCell="D142" zoomScaleNormal="100" workbookViewId="0">
      <selection activeCell="O166" sqref="O166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121">
        <v>16</v>
      </c>
      <c r="D5" s="121">
        <v>16</v>
      </c>
      <c r="E5" s="121">
        <v>0</v>
      </c>
      <c r="L5" t="s">
        <v>134</v>
      </c>
      <c r="M5" s="121">
        <v>2</v>
      </c>
      <c r="N5" s="121">
        <v>2</v>
      </c>
      <c r="O5" s="121">
        <v>0</v>
      </c>
    </row>
    <row r="6" spans="1:15" x14ac:dyDescent="0.35">
      <c r="B6" t="s">
        <v>180</v>
      </c>
      <c r="C6" s="121">
        <v>36</v>
      </c>
      <c r="D6" s="121">
        <v>36</v>
      </c>
      <c r="E6" s="121">
        <v>0</v>
      </c>
      <c r="L6" t="s">
        <v>63</v>
      </c>
      <c r="M6" s="121">
        <v>2</v>
      </c>
      <c r="N6" s="121">
        <v>2</v>
      </c>
      <c r="O6" s="121">
        <v>0</v>
      </c>
    </row>
    <row r="7" spans="1:15" x14ac:dyDescent="0.35">
      <c r="B7" t="s">
        <v>16</v>
      </c>
      <c r="C7" s="121">
        <v>5</v>
      </c>
      <c r="D7" s="121">
        <v>5</v>
      </c>
      <c r="E7" s="121">
        <v>0</v>
      </c>
      <c r="L7" t="s">
        <v>19</v>
      </c>
      <c r="M7" s="121">
        <v>304</v>
      </c>
      <c r="N7" s="121">
        <v>284</v>
      </c>
      <c r="O7" s="121">
        <v>20</v>
      </c>
    </row>
    <row r="8" spans="1:15" x14ac:dyDescent="0.35">
      <c r="B8" t="s">
        <v>29</v>
      </c>
      <c r="C8" s="121">
        <v>10</v>
      </c>
      <c r="D8" s="121">
        <v>10</v>
      </c>
      <c r="E8" s="121">
        <v>0</v>
      </c>
      <c r="L8" t="s">
        <v>179</v>
      </c>
      <c r="M8" s="121">
        <v>4</v>
      </c>
      <c r="N8" s="121">
        <v>4</v>
      </c>
      <c r="O8" s="121">
        <v>0</v>
      </c>
    </row>
    <row r="9" spans="1:15" x14ac:dyDescent="0.35">
      <c r="B9" t="s">
        <v>64</v>
      </c>
      <c r="C9" s="121">
        <v>10</v>
      </c>
      <c r="D9" s="121">
        <v>10</v>
      </c>
      <c r="E9" s="121">
        <v>0</v>
      </c>
      <c r="L9" t="s">
        <v>180</v>
      </c>
      <c r="M9" s="121">
        <v>61</v>
      </c>
      <c r="N9" s="121">
        <v>61</v>
      </c>
      <c r="O9" s="121">
        <v>0</v>
      </c>
    </row>
    <row r="10" spans="1:15" x14ac:dyDescent="0.35">
      <c r="B10" t="s">
        <v>28</v>
      </c>
      <c r="C10" s="121">
        <v>40</v>
      </c>
      <c r="D10" s="121">
        <v>40</v>
      </c>
      <c r="E10" s="121">
        <v>0</v>
      </c>
      <c r="L10" t="s">
        <v>176</v>
      </c>
      <c r="M10" s="121">
        <v>56</v>
      </c>
      <c r="N10" s="121">
        <v>56</v>
      </c>
      <c r="O10" s="121">
        <v>0</v>
      </c>
    </row>
    <row r="11" spans="1:15" x14ac:dyDescent="0.35">
      <c r="B11" t="s">
        <v>194</v>
      </c>
      <c r="C11" s="121">
        <v>5</v>
      </c>
      <c r="D11" s="121">
        <v>5</v>
      </c>
      <c r="E11" s="121">
        <v>0</v>
      </c>
      <c r="L11" t="s">
        <v>177</v>
      </c>
      <c r="M11" s="121">
        <v>42</v>
      </c>
      <c r="N11" s="121">
        <v>42</v>
      </c>
      <c r="O11" s="121">
        <v>0</v>
      </c>
    </row>
    <row r="12" spans="1:15" x14ac:dyDescent="0.35">
      <c r="B12" t="s">
        <v>229</v>
      </c>
      <c r="C12" s="121">
        <v>2</v>
      </c>
      <c r="D12" s="121">
        <v>2</v>
      </c>
      <c r="E12" s="121">
        <v>0</v>
      </c>
      <c r="L12" t="s">
        <v>16</v>
      </c>
      <c r="M12" s="121">
        <v>96</v>
      </c>
      <c r="N12" s="121">
        <v>96</v>
      </c>
      <c r="O12" s="121">
        <v>0</v>
      </c>
    </row>
    <row r="13" spans="1:15" x14ac:dyDescent="0.35">
      <c r="B13" t="s">
        <v>318</v>
      </c>
      <c r="C13" s="121">
        <v>20</v>
      </c>
      <c r="D13" s="121">
        <v>20</v>
      </c>
      <c r="E13" s="121">
        <v>0</v>
      </c>
      <c r="L13" t="s">
        <v>55</v>
      </c>
      <c r="M13" s="121">
        <v>4</v>
      </c>
      <c r="N13" s="121">
        <v>4</v>
      </c>
      <c r="O13" s="121">
        <v>0</v>
      </c>
    </row>
    <row r="14" spans="1:15" x14ac:dyDescent="0.35">
      <c r="B14" t="s">
        <v>313</v>
      </c>
      <c r="C14" s="121">
        <v>2</v>
      </c>
      <c r="D14" s="121">
        <v>2</v>
      </c>
      <c r="E14" s="121">
        <v>0</v>
      </c>
      <c r="L14" t="s">
        <v>17</v>
      </c>
      <c r="M14" s="121">
        <v>14</v>
      </c>
      <c r="N14" s="121">
        <v>14</v>
      </c>
      <c r="O14" s="121">
        <v>0</v>
      </c>
    </row>
    <row r="15" spans="1:15" x14ac:dyDescent="0.35">
      <c r="B15" t="s">
        <v>314</v>
      </c>
      <c r="C15" s="121">
        <v>2</v>
      </c>
      <c r="D15" s="121">
        <v>2</v>
      </c>
      <c r="E15" s="121">
        <v>0</v>
      </c>
      <c r="L15" t="s">
        <v>31</v>
      </c>
      <c r="M15" s="121">
        <v>13</v>
      </c>
      <c r="N15" s="121">
        <v>13</v>
      </c>
      <c r="O15" s="121">
        <v>0</v>
      </c>
    </row>
    <row r="16" spans="1:15" x14ac:dyDescent="0.35">
      <c r="B16" t="s">
        <v>334</v>
      </c>
      <c r="C16" s="121">
        <v>2</v>
      </c>
      <c r="D16" s="121">
        <v>2</v>
      </c>
      <c r="E16" s="121">
        <v>0</v>
      </c>
      <c r="L16" t="s">
        <v>29</v>
      </c>
      <c r="M16" s="121">
        <v>210</v>
      </c>
      <c r="N16" s="121">
        <v>210</v>
      </c>
      <c r="O16" s="121">
        <v>0</v>
      </c>
    </row>
    <row r="17" spans="1:15" x14ac:dyDescent="0.35">
      <c r="B17" t="s">
        <v>405</v>
      </c>
      <c r="C17" s="121">
        <v>8</v>
      </c>
      <c r="D17" s="121">
        <v>8</v>
      </c>
      <c r="E17" s="121">
        <v>0</v>
      </c>
      <c r="L17" t="s">
        <v>153</v>
      </c>
      <c r="M17" s="121">
        <v>1</v>
      </c>
      <c r="N17" s="121">
        <v>1</v>
      </c>
      <c r="O17" s="121">
        <v>0</v>
      </c>
    </row>
    <row r="18" spans="1:15" x14ac:dyDescent="0.35">
      <c r="B18" t="s">
        <v>643</v>
      </c>
      <c r="C18" s="121">
        <v>8</v>
      </c>
      <c r="D18" s="121">
        <v>8</v>
      </c>
      <c r="E18" s="121">
        <v>0</v>
      </c>
      <c r="L18" t="s">
        <v>139</v>
      </c>
      <c r="M18" s="121">
        <v>1</v>
      </c>
      <c r="N18" s="121">
        <v>1</v>
      </c>
      <c r="O18" s="121">
        <v>0</v>
      </c>
    </row>
    <row r="19" spans="1:15" x14ac:dyDescent="0.35">
      <c r="B19" t="s">
        <v>687</v>
      </c>
      <c r="C19" s="121">
        <v>1</v>
      </c>
      <c r="D19" s="121">
        <v>1</v>
      </c>
      <c r="E19" s="121">
        <v>0</v>
      </c>
      <c r="L19" t="s">
        <v>64</v>
      </c>
      <c r="M19" s="121">
        <v>167</v>
      </c>
      <c r="N19" s="121">
        <v>147</v>
      </c>
      <c r="O19" s="121">
        <v>20</v>
      </c>
    </row>
    <row r="20" spans="1:15" x14ac:dyDescent="0.35">
      <c r="B20" t="s">
        <v>719</v>
      </c>
      <c r="C20" s="121">
        <v>1</v>
      </c>
      <c r="D20" s="121">
        <v>1</v>
      </c>
      <c r="E20" s="121">
        <v>0</v>
      </c>
      <c r="L20" t="s">
        <v>15</v>
      </c>
      <c r="M20" s="121">
        <v>3</v>
      </c>
      <c r="N20" s="121">
        <v>3</v>
      </c>
      <c r="O20" s="121">
        <v>0</v>
      </c>
    </row>
    <row r="21" spans="1:15" x14ac:dyDescent="0.35">
      <c r="B21" t="s">
        <v>720</v>
      </c>
      <c r="C21" s="121">
        <v>2</v>
      </c>
      <c r="D21" s="121">
        <v>2</v>
      </c>
      <c r="E21" s="121">
        <v>0</v>
      </c>
      <c r="L21" t="s">
        <v>14</v>
      </c>
      <c r="M21" s="121">
        <v>7</v>
      </c>
      <c r="N21" s="121">
        <v>7</v>
      </c>
      <c r="O21" s="121">
        <v>0</v>
      </c>
    </row>
    <row r="22" spans="1:15" x14ac:dyDescent="0.35">
      <c r="B22" t="s">
        <v>718</v>
      </c>
      <c r="C22" s="121">
        <v>4</v>
      </c>
      <c r="D22" s="121">
        <v>4</v>
      </c>
      <c r="E22" s="121">
        <v>0</v>
      </c>
      <c r="L22" t="s">
        <v>28</v>
      </c>
      <c r="M22" s="121">
        <v>662</v>
      </c>
      <c r="N22" s="121">
        <v>662</v>
      </c>
      <c r="O22" s="121">
        <v>0</v>
      </c>
    </row>
    <row r="23" spans="1:15" x14ac:dyDescent="0.35">
      <c r="B23" t="s">
        <v>729</v>
      </c>
      <c r="C23" s="121">
        <v>44</v>
      </c>
      <c r="D23" s="121">
        <v>44</v>
      </c>
      <c r="E23" s="121">
        <v>0</v>
      </c>
      <c r="L23" t="s">
        <v>21</v>
      </c>
      <c r="M23" s="121">
        <v>1</v>
      </c>
      <c r="N23" s="121">
        <v>1</v>
      </c>
      <c r="O23" s="121">
        <v>0</v>
      </c>
    </row>
    <row r="24" spans="1:15" x14ac:dyDescent="0.35">
      <c r="B24" t="s">
        <v>728</v>
      </c>
      <c r="C24" s="121">
        <v>10</v>
      </c>
      <c r="D24" s="121">
        <v>10</v>
      </c>
      <c r="E24" s="121">
        <v>0</v>
      </c>
      <c r="L24" t="s">
        <v>37</v>
      </c>
      <c r="M24" s="121">
        <v>19</v>
      </c>
      <c r="N24" s="121">
        <v>19</v>
      </c>
      <c r="O24" s="121">
        <v>0</v>
      </c>
    </row>
    <row r="25" spans="1:15" x14ac:dyDescent="0.35">
      <c r="B25" t="s">
        <v>744</v>
      </c>
      <c r="C25" s="121">
        <v>19</v>
      </c>
      <c r="D25" s="121">
        <v>19</v>
      </c>
      <c r="E25" s="121">
        <v>0</v>
      </c>
      <c r="L25" t="s">
        <v>33</v>
      </c>
      <c r="M25" s="121">
        <v>2</v>
      </c>
      <c r="N25" s="121">
        <v>2</v>
      </c>
      <c r="O25" s="121">
        <v>0</v>
      </c>
    </row>
    <row r="26" spans="1:15" x14ac:dyDescent="0.35">
      <c r="B26" t="s">
        <v>745</v>
      </c>
      <c r="C26" s="121">
        <v>1</v>
      </c>
      <c r="D26" s="121">
        <v>1</v>
      </c>
      <c r="E26" s="121">
        <v>0</v>
      </c>
      <c r="L26" t="s">
        <v>194</v>
      </c>
      <c r="M26" s="121">
        <v>77</v>
      </c>
      <c r="N26" s="121">
        <v>77</v>
      </c>
      <c r="O26" s="121">
        <v>0</v>
      </c>
    </row>
    <row r="27" spans="1:15" x14ac:dyDescent="0.35">
      <c r="B27" t="s">
        <v>748</v>
      </c>
      <c r="C27" s="121">
        <v>1</v>
      </c>
      <c r="D27" s="121">
        <v>1</v>
      </c>
      <c r="E27" s="121">
        <v>0</v>
      </c>
      <c r="L27" t="s">
        <v>196</v>
      </c>
      <c r="M27" s="121">
        <v>3</v>
      </c>
      <c r="N27" s="121">
        <v>3</v>
      </c>
      <c r="O27" s="121">
        <v>0</v>
      </c>
    </row>
    <row r="28" spans="1:15" x14ac:dyDescent="0.35">
      <c r="B28" t="s">
        <v>763</v>
      </c>
      <c r="C28" s="121">
        <v>24</v>
      </c>
      <c r="D28" s="121">
        <v>24</v>
      </c>
      <c r="E28" s="121">
        <v>0</v>
      </c>
      <c r="L28" t="s">
        <v>236</v>
      </c>
      <c r="M28" s="121">
        <v>4</v>
      </c>
      <c r="N28" s="121">
        <v>4</v>
      </c>
      <c r="O28" s="121">
        <v>0</v>
      </c>
    </row>
    <row r="29" spans="1:15" x14ac:dyDescent="0.35">
      <c r="B29" t="s">
        <v>765</v>
      </c>
      <c r="C29" s="121">
        <v>1</v>
      </c>
      <c r="D29" s="121">
        <v>1</v>
      </c>
      <c r="E29" s="121">
        <v>0</v>
      </c>
      <c r="L29" t="s">
        <v>213</v>
      </c>
      <c r="M29" s="121">
        <v>2</v>
      </c>
      <c r="N29" s="121">
        <v>2</v>
      </c>
      <c r="O29" s="121">
        <v>0</v>
      </c>
    </row>
    <row r="30" spans="1:15" x14ac:dyDescent="0.35">
      <c r="A30" s="34" t="s">
        <v>186</v>
      </c>
      <c r="B30" s="34"/>
      <c r="C30" s="122">
        <v>274</v>
      </c>
      <c r="D30" s="122">
        <v>274</v>
      </c>
      <c r="E30" s="122">
        <v>0</v>
      </c>
      <c r="L30" t="s">
        <v>214</v>
      </c>
      <c r="M30" s="121">
        <v>2</v>
      </c>
      <c r="N30" s="121">
        <v>2</v>
      </c>
      <c r="O30" s="121">
        <v>0</v>
      </c>
    </row>
    <row r="31" spans="1:15" x14ac:dyDescent="0.35">
      <c r="A31">
        <v>6</v>
      </c>
      <c r="B31" t="s">
        <v>19</v>
      </c>
      <c r="C31" s="121">
        <v>12</v>
      </c>
      <c r="D31" s="121">
        <v>12</v>
      </c>
      <c r="E31" s="121">
        <v>0</v>
      </c>
      <c r="L31" t="s">
        <v>229</v>
      </c>
      <c r="M31" s="121">
        <v>7</v>
      </c>
      <c r="N31" s="121">
        <v>7</v>
      </c>
      <c r="O31" s="121">
        <v>0</v>
      </c>
    </row>
    <row r="32" spans="1:15" x14ac:dyDescent="0.35">
      <c r="B32" t="s">
        <v>177</v>
      </c>
      <c r="C32" s="121">
        <v>16</v>
      </c>
      <c r="D32" s="121">
        <v>16</v>
      </c>
      <c r="E32" s="121">
        <v>0</v>
      </c>
      <c r="L32" t="s">
        <v>234</v>
      </c>
      <c r="M32" s="121">
        <v>2</v>
      </c>
      <c r="N32" s="121">
        <v>2</v>
      </c>
      <c r="O32" s="121">
        <v>0</v>
      </c>
    </row>
    <row r="33" spans="1:15" x14ac:dyDescent="0.35">
      <c r="B33" t="s">
        <v>17</v>
      </c>
      <c r="C33" s="121">
        <v>2</v>
      </c>
      <c r="D33" s="121">
        <v>2</v>
      </c>
      <c r="E33" s="121">
        <v>0</v>
      </c>
      <c r="L33" t="s">
        <v>231</v>
      </c>
      <c r="M33" s="121">
        <v>1</v>
      </c>
      <c r="N33" s="121">
        <v>1</v>
      </c>
      <c r="O33" s="121">
        <v>0</v>
      </c>
    </row>
    <row r="34" spans="1:15" x14ac:dyDescent="0.35">
      <c r="B34" t="s">
        <v>15</v>
      </c>
      <c r="C34" s="121">
        <v>1</v>
      </c>
      <c r="D34" s="121">
        <v>1</v>
      </c>
      <c r="E34" s="121">
        <v>0</v>
      </c>
      <c r="L34" t="s">
        <v>232</v>
      </c>
      <c r="M34" s="121">
        <v>3</v>
      </c>
      <c r="N34" s="121">
        <v>3</v>
      </c>
      <c r="O34" s="121">
        <v>0</v>
      </c>
    </row>
    <row r="35" spans="1:15" x14ac:dyDescent="0.35">
      <c r="B35" t="s">
        <v>28</v>
      </c>
      <c r="C35" s="121">
        <v>40</v>
      </c>
      <c r="D35" s="121">
        <v>40</v>
      </c>
      <c r="E35" s="121">
        <v>0</v>
      </c>
      <c r="L35" t="s">
        <v>233</v>
      </c>
      <c r="M35" s="121">
        <v>17</v>
      </c>
      <c r="N35" s="121">
        <v>17</v>
      </c>
      <c r="O35" s="121">
        <v>0</v>
      </c>
    </row>
    <row r="36" spans="1:15" x14ac:dyDescent="0.35">
      <c r="B36" t="s">
        <v>21</v>
      </c>
      <c r="C36" s="121">
        <v>1</v>
      </c>
      <c r="D36" s="121">
        <v>1</v>
      </c>
      <c r="E36" s="121">
        <v>0</v>
      </c>
      <c r="L36" t="s">
        <v>239</v>
      </c>
      <c r="M36" s="121">
        <v>16</v>
      </c>
      <c r="N36" s="121">
        <v>11</v>
      </c>
      <c r="O36" s="121">
        <v>5</v>
      </c>
    </row>
    <row r="37" spans="1:15" x14ac:dyDescent="0.35">
      <c r="B37" t="s">
        <v>675</v>
      </c>
      <c r="C37" s="121">
        <v>2</v>
      </c>
      <c r="D37" s="121">
        <v>2</v>
      </c>
      <c r="E37" s="121">
        <v>0</v>
      </c>
      <c r="L37" t="s">
        <v>238</v>
      </c>
      <c r="M37" s="121">
        <v>1</v>
      </c>
      <c r="N37" s="121">
        <v>1</v>
      </c>
      <c r="O37" s="121">
        <v>0</v>
      </c>
    </row>
    <row r="38" spans="1:15" x14ac:dyDescent="0.35">
      <c r="B38" t="s">
        <v>729</v>
      </c>
      <c r="C38" s="121">
        <v>60</v>
      </c>
      <c r="D38" s="121">
        <v>60</v>
      </c>
      <c r="E38" s="121">
        <v>0</v>
      </c>
      <c r="L38" t="s">
        <v>245</v>
      </c>
      <c r="M38" s="121">
        <v>64</v>
      </c>
      <c r="N38" s="121">
        <v>64</v>
      </c>
      <c r="O38" s="121">
        <v>0</v>
      </c>
    </row>
    <row r="39" spans="1:15" x14ac:dyDescent="0.35">
      <c r="B39" t="s">
        <v>813</v>
      </c>
      <c r="C39" s="121">
        <v>20</v>
      </c>
      <c r="D39" s="121">
        <v>20</v>
      </c>
      <c r="E39" s="121">
        <v>0</v>
      </c>
      <c r="L39" t="s">
        <v>265</v>
      </c>
      <c r="M39" s="121">
        <v>3</v>
      </c>
      <c r="N39" s="121">
        <v>3</v>
      </c>
      <c r="O39" s="121">
        <v>0</v>
      </c>
    </row>
    <row r="40" spans="1:15" x14ac:dyDescent="0.35">
      <c r="B40" t="s">
        <v>816</v>
      </c>
      <c r="C40" s="121">
        <v>10</v>
      </c>
      <c r="D40" s="121">
        <v>10</v>
      </c>
      <c r="E40" s="121">
        <v>0</v>
      </c>
      <c r="L40" t="s">
        <v>254</v>
      </c>
      <c r="M40" s="121">
        <v>2</v>
      </c>
      <c r="N40" s="121">
        <v>2</v>
      </c>
      <c r="O40" s="121">
        <v>0</v>
      </c>
    </row>
    <row r="41" spans="1:15" x14ac:dyDescent="0.35">
      <c r="B41" t="s">
        <v>900</v>
      </c>
      <c r="C41" s="121">
        <v>20</v>
      </c>
      <c r="D41" s="121">
        <v>20</v>
      </c>
      <c r="E41" s="121">
        <v>0</v>
      </c>
      <c r="L41" t="s">
        <v>270</v>
      </c>
      <c r="M41" s="121">
        <v>3</v>
      </c>
      <c r="N41" s="121">
        <v>3</v>
      </c>
      <c r="O41" s="121">
        <v>0</v>
      </c>
    </row>
    <row r="42" spans="1:15" x14ac:dyDescent="0.35">
      <c r="B42" t="s">
        <v>928</v>
      </c>
      <c r="C42" s="121">
        <v>1</v>
      </c>
      <c r="D42" s="121">
        <v>1</v>
      </c>
      <c r="E42" s="121">
        <v>0</v>
      </c>
      <c r="L42" t="s">
        <v>318</v>
      </c>
      <c r="M42" s="121">
        <v>20</v>
      </c>
      <c r="N42" s="121">
        <v>20</v>
      </c>
      <c r="O42" s="121">
        <v>0</v>
      </c>
    </row>
    <row r="43" spans="1:15" x14ac:dyDescent="0.35">
      <c r="B43" t="s">
        <v>981</v>
      </c>
      <c r="C43" s="121">
        <v>3</v>
      </c>
      <c r="D43" s="121">
        <v>3</v>
      </c>
      <c r="E43" s="121">
        <v>0</v>
      </c>
      <c r="L43" t="s">
        <v>313</v>
      </c>
      <c r="M43" s="121">
        <v>2</v>
      </c>
      <c r="N43" s="121">
        <v>2</v>
      </c>
      <c r="O43" s="121">
        <v>0</v>
      </c>
    </row>
    <row r="44" spans="1:15" x14ac:dyDescent="0.35">
      <c r="A44" s="34" t="s">
        <v>182</v>
      </c>
      <c r="B44" s="34"/>
      <c r="C44" s="122">
        <v>188</v>
      </c>
      <c r="D44" s="122">
        <v>188</v>
      </c>
      <c r="E44" s="122">
        <v>0</v>
      </c>
      <c r="L44" t="s">
        <v>314</v>
      </c>
      <c r="M44" s="121">
        <v>2</v>
      </c>
      <c r="N44" s="121">
        <v>2</v>
      </c>
      <c r="O44" s="121">
        <v>0</v>
      </c>
    </row>
    <row r="45" spans="1:15" x14ac:dyDescent="0.35">
      <c r="A45">
        <v>7</v>
      </c>
      <c r="B45" t="s">
        <v>19</v>
      </c>
      <c r="C45" s="121">
        <v>20</v>
      </c>
      <c r="D45" s="121">
        <v>20</v>
      </c>
      <c r="E45" s="121">
        <v>0</v>
      </c>
      <c r="L45" t="s">
        <v>334</v>
      </c>
      <c r="M45" s="121">
        <v>2</v>
      </c>
      <c r="N45" s="121">
        <v>2</v>
      </c>
      <c r="O45" s="121">
        <v>0</v>
      </c>
    </row>
    <row r="46" spans="1:15" x14ac:dyDescent="0.35">
      <c r="B46" t="s">
        <v>176</v>
      </c>
      <c r="C46" s="121">
        <v>20</v>
      </c>
      <c r="D46" s="121">
        <v>20</v>
      </c>
      <c r="E46" s="121">
        <v>0</v>
      </c>
      <c r="L46" t="s">
        <v>356</v>
      </c>
      <c r="M46" s="121">
        <v>14</v>
      </c>
      <c r="N46" s="121">
        <v>14</v>
      </c>
      <c r="O46" s="121">
        <v>0</v>
      </c>
    </row>
    <row r="47" spans="1:15" x14ac:dyDescent="0.35">
      <c r="B47" t="s">
        <v>16</v>
      </c>
      <c r="C47" s="121">
        <v>10</v>
      </c>
      <c r="D47" s="121">
        <v>10</v>
      </c>
      <c r="E47" s="121">
        <v>0</v>
      </c>
      <c r="L47" t="s">
        <v>357</v>
      </c>
      <c r="M47" s="121">
        <v>3</v>
      </c>
      <c r="N47" s="121">
        <v>3</v>
      </c>
      <c r="O47" s="121">
        <v>0</v>
      </c>
    </row>
    <row r="48" spans="1:15" x14ac:dyDescent="0.35">
      <c r="B48" t="s">
        <v>31</v>
      </c>
      <c r="C48" s="121">
        <v>2</v>
      </c>
      <c r="D48" s="121">
        <v>2</v>
      </c>
      <c r="E48" s="121">
        <v>0</v>
      </c>
      <c r="L48" t="s">
        <v>358</v>
      </c>
      <c r="M48" s="121">
        <v>6</v>
      </c>
      <c r="N48" s="121">
        <v>6</v>
      </c>
      <c r="O48" s="121">
        <v>0</v>
      </c>
    </row>
    <row r="49" spans="2:15" x14ac:dyDescent="0.35">
      <c r="B49" t="s">
        <v>29</v>
      </c>
      <c r="C49" s="121">
        <v>12</v>
      </c>
      <c r="D49" s="121">
        <v>12</v>
      </c>
      <c r="E49" s="121">
        <v>0</v>
      </c>
      <c r="L49" t="s">
        <v>365</v>
      </c>
      <c r="M49" s="121">
        <v>3</v>
      </c>
      <c r="N49" s="121">
        <v>3</v>
      </c>
      <c r="O49" s="121">
        <v>0</v>
      </c>
    </row>
    <row r="50" spans="2:15" x14ac:dyDescent="0.35">
      <c r="B50" t="s">
        <v>15</v>
      </c>
      <c r="C50" s="121">
        <v>1</v>
      </c>
      <c r="D50" s="121">
        <v>1</v>
      </c>
      <c r="E50" s="121">
        <v>0</v>
      </c>
      <c r="L50" t="s">
        <v>373</v>
      </c>
      <c r="M50" s="121">
        <v>1</v>
      </c>
      <c r="N50" s="121">
        <v>1</v>
      </c>
      <c r="O50" s="121">
        <v>0</v>
      </c>
    </row>
    <row r="51" spans="2:15" x14ac:dyDescent="0.35">
      <c r="B51" t="s">
        <v>14</v>
      </c>
      <c r="C51" s="121">
        <v>2</v>
      </c>
      <c r="D51" s="121">
        <v>2</v>
      </c>
      <c r="E51" s="121">
        <v>0</v>
      </c>
      <c r="L51" t="s">
        <v>359</v>
      </c>
      <c r="M51" s="121">
        <v>20</v>
      </c>
      <c r="N51" s="121">
        <v>20</v>
      </c>
      <c r="O51" s="121">
        <v>0</v>
      </c>
    </row>
    <row r="52" spans="2:15" x14ac:dyDescent="0.35">
      <c r="B52" t="s">
        <v>28</v>
      </c>
      <c r="C52" s="121">
        <v>80</v>
      </c>
      <c r="D52" s="121">
        <v>80</v>
      </c>
      <c r="E52" s="121">
        <v>0</v>
      </c>
      <c r="L52" t="s">
        <v>375</v>
      </c>
      <c r="M52" s="121">
        <v>118</v>
      </c>
      <c r="N52" s="121">
        <v>118</v>
      </c>
      <c r="O52" s="121">
        <v>0</v>
      </c>
    </row>
    <row r="53" spans="2:15" x14ac:dyDescent="0.35">
      <c r="B53" t="s">
        <v>37</v>
      </c>
      <c r="C53" s="121">
        <v>1</v>
      </c>
      <c r="D53" s="121">
        <v>1</v>
      </c>
      <c r="E53" s="121">
        <v>0</v>
      </c>
      <c r="L53" t="s">
        <v>378</v>
      </c>
      <c r="M53" s="121">
        <v>16</v>
      </c>
      <c r="N53" s="121">
        <v>16</v>
      </c>
      <c r="O53" s="121">
        <v>0</v>
      </c>
    </row>
    <row r="54" spans="2:15" x14ac:dyDescent="0.35">
      <c r="B54" t="s">
        <v>33</v>
      </c>
      <c r="C54" s="121">
        <v>1</v>
      </c>
      <c r="D54" s="121">
        <v>1</v>
      </c>
      <c r="E54" s="121">
        <v>0</v>
      </c>
      <c r="L54" t="s">
        <v>405</v>
      </c>
      <c r="M54" s="121">
        <v>89</v>
      </c>
      <c r="N54" s="121">
        <v>89</v>
      </c>
      <c r="O54" s="121">
        <v>0</v>
      </c>
    </row>
    <row r="55" spans="2:15" x14ac:dyDescent="0.35">
      <c r="B55" t="s">
        <v>614</v>
      </c>
      <c r="C55" s="121">
        <v>20</v>
      </c>
      <c r="D55" s="121">
        <v>20</v>
      </c>
      <c r="E55" s="121">
        <v>0</v>
      </c>
      <c r="L55" t="s">
        <v>426</v>
      </c>
      <c r="M55" s="121">
        <v>1</v>
      </c>
      <c r="N55" s="121">
        <v>1</v>
      </c>
      <c r="O55" s="121">
        <v>0</v>
      </c>
    </row>
    <row r="56" spans="2:15" x14ac:dyDescent="0.35">
      <c r="B56" t="s">
        <v>765</v>
      </c>
      <c r="C56" s="121">
        <v>4</v>
      </c>
      <c r="D56" s="121">
        <v>4</v>
      </c>
      <c r="E56" s="121">
        <v>0</v>
      </c>
      <c r="L56" t="s">
        <v>436</v>
      </c>
      <c r="M56" s="121">
        <v>4</v>
      </c>
      <c r="N56" s="121">
        <v>4</v>
      </c>
      <c r="O56" s="121">
        <v>0</v>
      </c>
    </row>
    <row r="57" spans="2:15" x14ac:dyDescent="0.35">
      <c r="B57" t="s">
        <v>813</v>
      </c>
      <c r="C57" s="121">
        <v>15</v>
      </c>
      <c r="D57" s="121">
        <v>15</v>
      </c>
      <c r="E57" s="121">
        <v>0</v>
      </c>
      <c r="L57" t="s">
        <v>435</v>
      </c>
      <c r="M57" s="121">
        <v>49</v>
      </c>
      <c r="N57" s="121">
        <v>49</v>
      </c>
      <c r="O57" s="121">
        <v>0</v>
      </c>
    </row>
    <row r="58" spans="2:15" x14ac:dyDescent="0.35">
      <c r="B58" t="s">
        <v>842</v>
      </c>
      <c r="C58" s="121">
        <v>6</v>
      </c>
      <c r="D58" s="121">
        <v>6</v>
      </c>
      <c r="E58" s="121">
        <v>0</v>
      </c>
      <c r="L58" t="s">
        <v>431</v>
      </c>
      <c r="M58" s="121">
        <v>13</v>
      </c>
      <c r="N58" s="121">
        <v>13</v>
      </c>
      <c r="O58" s="121">
        <v>0</v>
      </c>
    </row>
    <row r="59" spans="2:15" x14ac:dyDescent="0.35">
      <c r="B59" t="s">
        <v>862</v>
      </c>
      <c r="C59" s="121">
        <v>20</v>
      </c>
      <c r="D59" s="121">
        <v>20</v>
      </c>
      <c r="E59" s="121">
        <v>0</v>
      </c>
      <c r="L59" t="s">
        <v>430</v>
      </c>
      <c r="M59" s="121">
        <v>10</v>
      </c>
      <c r="N59" s="121">
        <v>10</v>
      </c>
      <c r="O59" s="121">
        <v>0</v>
      </c>
    </row>
    <row r="60" spans="2:15" x14ac:dyDescent="0.35">
      <c r="B60" t="s">
        <v>925</v>
      </c>
      <c r="C60" s="121">
        <v>15</v>
      </c>
      <c r="D60" s="121">
        <v>15</v>
      </c>
      <c r="E60" s="121">
        <v>0</v>
      </c>
      <c r="L60" t="s">
        <v>432</v>
      </c>
      <c r="M60" s="121">
        <v>12</v>
      </c>
      <c r="N60" s="121">
        <v>12</v>
      </c>
      <c r="O60" s="121">
        <v>0</v>
      </c>
    </row>
    <row r="61" spans="2:15" x14ac:dyDescent="0.35">
      <c r="B61" t="s">
        <v>955</v>
      </c>
      <c r="C61" s="121">
        <v>16</v>
      </c>
      <c r="D61" s="121">
        <v>16</v>
      </c>
      <c r="E61" s="121">
        <v>0</v>
      </c>
      <c r="L61" t="s">
        <v>447</v>
      </c>
      <c r="M61" s="121">
        <v>3</v>
      </c>
      <c r="N61" s="121">
        <v>3</v>
      </c>
      <c r="O61" s="121">
        <v>0</v>
      </c>
    </row>
    <row r="62" spans="2:15" x14ac:dyDescent="0.35">
      <c r="B62" t="s">
        <v>962</v>
      </c>
      <c r="C62" s="121">
        <v>1</v>
      </c>
      <c r="D62" s="121">
        <v>1</v>
      </c>
      <c r="E62" s="121">
        <v>0</v>
      </c>
      <c r="L62" t="s">
        <v>458</v>
      </c>
      <c r="M62" s="121">
        <v>9</v>
      </c>
      <c r="N62" s="121">
        <v>9</v>
      </c>
      <c r="O62" s="121">
        <v>0</v>
      </c>
    </row>
    <row r="63" spans="2:15" x14ac:dyDescent="0.35">
      <c r="B63" t="s">
        <v>956</v>
      </c>
      <c r="C63" s="121">
        <v>1</v>
      </c>
      <c r="D63" s="121">
        <v>1</v>
      </c>
      <c r="E63" s="121">
        <v>0</v>
      </c>
      <c r="L63" t="s">
        <v>462</v>
      </c>
      <c r="M63" s="121">
        <v>12</v>
      </c>
      <c r="N63" s="121">
        <v>12</v>
      </c>
      <c r="O63" s="121">
        <v>0</v>
      </c>
    </row>
    <row r="64" spans="2:15" x14ac:dyDescent="0.35">
      <c r="B64" t="s">
        <v>957</v>
      </c>
      <c r="C64" s="121">
        <v>12</v>
      </c>
      <c r="D64" s="121">
        <v>12</v>
      </c>
      <c r="E64" s="121">
        <v>0</v>
      </c>
      <c r="L64" t="s">
        <v>491</v>
      </c>
      <c r="M64" s="121">
        <v>14</v>
      </c>
      <c r="N64" s="121">
        <v>14</v>
      </c>
      <c r="O64" s="121">
        <v>0</v>
      </c>
    </row>
    <row r="65" spans="1:15" x14ac:dyDescent="0.35">
      <c r="B65" t="s">
        <v>958</v>
      </c>
      <c r="C65" s="121">
        <v>1</v>
      </c>
      <c r="D65" s="121">
        <v>1</v>
      </c>
      <c r="E65" s="121">
        <v>0</v>
      </c>
      <c r="L65" t="s">
        <v>489</v>
      </c>
      <c r="M65" s="121">
        <v>42</v>
      </c>
      <c r="N65" s="121">
        <v>42</v>
      </c>
      <c r="O65" s="121">
        <v>0</v>
      </c>
    </row>
    <row r="66" spans="1:15" x14ac:dyDescent="0.35">
      <c r="B66" t="s">
        <v>959</v>
      </c>
      <c r="C66" s="121">
        <v>6</v>
      </c>
      <c r="D66" s="121">
        <v>6</v>
      </c>
      <c r="E66" s="121">
        <v>0</v>
      </c>
      <c r="L66" t="s">
        <v>501</v>
      </c>
      <c r="M66" s="121">
        <v>1</v>
      </c>
      <c r="N66" s="121">
        <v>1</v>
      </c>
      <c r="O66" s="121">
        <v>0</v>
      </c>
    </row>
    <row r="67" spans="1:15" x14ac:dyDescent="0.35">
      <c r="B67" t="s">
        <v>981</v>
      </c>
      <c r="C67" s="121">
        <v>2</v>
      </c>
      <c r="D67" s="121">
        <v>2</v>
      </c>
      <c r="E67" s="121">
        <v>0</v>
      </c>
      <c r="L67" t="s">
        <v>518</v>
      </c>
      <c r="M67" s="121">
        <v>10</v>
      </c>
      <c r="N67" s="121">
        <v>10</v>
      </c>
      <c r="O67" s="121">
        <v>0</v>
      </c>
    </row>
    <row r="68" spans="1:15" x14ac:dyDescent="0.35">
      <c r="B68" t="s">
        <v>975</v>
      </c>
      <c r="C68" s="121">
        <v>20</v>
      </c>
      <c r="D68" s="121">
        <v>20</v>
      </c>
      <c r="E68" s="121">
        <v>0</v>
      </c>
      <c r="L68" t="s">
        <v>575</v>
      </c>
      <c r="M68" s="121">
        <v>5</v>
      </c>
      <c r="N68" s="121">
        <v>5</v>
      </c>
      <c r="O68" s="121">
        <v>0</v>
      </c>
    </row>
    <row r="69" spans="1:15" x14ac:dyDescent="0.35">
      <c r="A69" s="34" t="s">
        <v>187</v>
      </c>
      <c r="B69" s="34"/>
      <c r="C69" s="122">
        <v>288</v>
      </c>
      <c r="D69" s="122">
        <v>288</v>
      </c>
      <c r="E69" s="122">
        <v>0</v>
      </c>
      <c r="L69" t="s">
        <v>573</v>
      </c>
      <c r="M69" s="121">
        <v>2</v>
      </c>
      <c r="N69" s="121">
        <v>2</v>
      </c>
      <c r="O69" s="121">
        <v>0</v>
      </c>
    </row>
    <row r="70" spans="1:15" x14ac:dyDescent="0.35">
      <c r="A70">
        <v>8</v>
      </c>
      <c r="B70" t="s">
        <v>63</v>
      </c>
      <c r="C70" s="121">
        <v>1</v>
      </c>
      <c r="D70" s="121">
        <v>1</v>
      </c>
      <c r="E70" s="121">
        <v>0</v>
      </c>
      <c r="L70" t="s">
        <v>568</v>
      </c>
      <c r="M70" s="121">
        <v>1</v>
      </c>
      <c r="N70" s="121">
        <v>1</v>
      </c>
      <c r="O70" s="121">
        <v>0</v>
      </c>
    </row>
    <row r="71" spans="1:15" x14ac:dyDescent="0.35">
      <c r="B71" t="s">
        <v>180</v>
      </c>
      <c r="C71" s="121">
        <v>4</v>
      </c>
      <c r="D71" s="121">
        <v>4</v>
      </c>
      <c r="E71" s="121">
        <v>0</v>
      </c>
      <c r="L71" t="s">
        <v>583</v>
      </c>
      <c r="M71" s="121">
        <v>26</v>
      </c>
      <c r="N71" s="121">
        <v>26</v>
      </c>
      <c r="O71" s="121">
        <v>0</v>
      </c>
    </row>
    <row r="72" spans="1:15" x14ac:dyDescent="0.35">
      <c r="B72" t="s">
        <v>55</v>
      </c>
      <c r="C72" s="121">
        <v>2</v>
      </c>
      <c r="D72" s="121">
        <v>2</v>
      </c>
      <c r="E72" s="121">
        <v>0</v>
      </c>
      <c r="L72" t="s">
        <v>591</v>
      </c>
      <c r="M72" s="121">
        <v>12</v>
      </c>
      <c r="N72" s="121">
        <v>12</v>
      </c>
      <c r="O72" s="121">
        <v>0</v>
      </c>
    </row>
    <row r="73" spans="1:15" x14ac:dyDescent="0.35">
      <c r="B73" t="s">
        <v>17</v>
      </c>
      <c r="C73" s="121">
        <v>4</v>
      </c>
      <c r="D73" s="121">
        <v>4</v>
      </c>
      <c r="E73" s="121">
        <v>0</v>
      </c>
      <c r="L73" t="s">
        <v>592</v>
      </c>
      <c r="M73" s="121">
        <v>2</v>
      </c>
      <c r="N73" s="121">
        <v>2</v>
      </c>
      <c r="O73" s="121">
        <v>0</v>
      </c>
    </row>
    <row r="74" spans="1:15" x14ac:dyDescent="0.35">
      <c r="B74" t="s">
        <v>29</v>
      </c>
      <c r="C74" s="121">
        <v>10</v>
      </c>
      <c r="D74" s="121">
        <v>10</v>
      </c>
      <c r="E74" s="121">
        <v>0</v>
      </c>
      <c r="L74" t="s">
        <v>593</v>
      </c>
      <c r="M74" s="121">
        <v>4</v>
      </c>
      <c r="N74" s="121">
        <v>4</v>
      </c>
      <c r="O74" s="121">
        <v>0</v>
      </c>
    </row>
    <row r="75" spans="1:15" x14ac:dyDescent="0.35">
      <c r="B75" t="s">
        <v>64</v>
      </c>
      <c r="C75" s="121">
        <v>10</v>
      </c>
      <c r="D75" s="121">
        <v>10</v>
      </c>
      <c r="E75" s="121">
        <v>0</v>
      </c>
      <c r="L75" t="s">
        <v>579</v>
      </c>
      <c r="M75" s="121">
        <v>20</v>
      </c>
      <c r="N75" s="121">
        <v>20</v>
      </c>
      <c r="O75" s="121">
        <v>0</v>
      </c>
    </row>
    <row r="76" spans="1:15" x14ac:dyDescent="0.35">
      <c r="B76" t="s">
        <v>37</v>
      </c>
      <c r="C76" s="121">
        <v>2</v>
      </c>
      <c r="D76" s="121">
        <v>2</v>
      </c>
      <c r="E76" s="121">
        <v>0</v>
      </c>
      <c r="L76" t="s">
        <v>614</v>
      </c>
      <c r="M76" s="121">
        <v>60</v>
      </c>
      <c r="N76" s="121">
        <v>60</v>
      </c>
      <c r="O76" s="121">
        <v>0</v>
      </c>
    </row>
    <row r="77" spans="1:15" x14ac:dyDescent="0.35">
      <c r="B77" t="s">
        <v>643</v>
      </c>
      <c r="C77" s="121">
        <v>4</v>
      </c>
      <c r="D77" s="121">
        <v>4</v>
      </c>
      <c r="E77" s="121">
        <v>0</v>
      </c>
      <c r="L77" t="s">
        <v>613</v>
      </c>
      <c r="M77" s="121">
        <v>20</v>
      </c>
      <c r="N77" s="121">
        <v>20</v>
      </c>
      <c r="O77" s="121">
        <v>0</v>
      </c>
    </row>
    <row r="78" spans="1:15" x14ac:dyDescent="0.35">
      <c r="B78" t="s">
        <v>675</v>
      </c>
      <c r="C78" s="121">
        <v>1</v>
      </c>
      <c r="D78" s="121">
        <v>1</v>
      </c>
      <c r="E78" s="121">
        <v>0</v>
      </c>
      <c r="L78" t="s">
        <v>624</v>
      </c>
      <c r="M78" s="121">
        <v>44</v>
      </c>
      <c r="N78" s="121">
        <v>44</v>
      </c>
      <c r="O78" s="121">
        <v>0</v>
      </c>
    </row>
    <row r="79" spans="1:15" x14ac:dyDescent="0.35">
      <c r="B79" t="s">
        <v>748</v>
      </c>
      <c r="C79" s="121">
        <v>1</v>
      </c>
      <c r="D79" s="121">
        <v>1</v>
      </c>
      <c r="E79" s="121">
        <v>0</v>
      </c>
      <c r="L79" t="s">
        <v>625</v>
      </c>
      <c r="M79" s="121">
        <v>23</v>
      </c>
      <c r="N79" s="121">
        <v>23</v>
      </c>
      <c r="O79" s="121">
        <v>0</v>
      </c>
    </row>
    <row r="80" spans="1:15" x14ac:dyDescent="0.35">
      <c r="B80" t="s">
        <v>842</v>
      </c>
      <c r="C80" s="121">
        <v>13</v>
      </c>
      <c r="D80" s="121">
        <v>13</v>
      </c>
      <c r="E80" s="121">
        <v>0</v>
      </c>
      <c r="L80" t="s">
        <v>656</v>
      </c>
      <c r="M80" s="121">
        <v>2</v>
      </c>
      <c r="N80" s="121">
        <v>2</v>
      </c>
      <c r="O80" s="121">
        <v>0</v>
      </c>
    </row>
    <row r="81" spans="1:15" x14ac:dyDescent="0.35">
      <c r="B81" t="s">
        <v>928</v>
      </c>
      <c r="C81" s="121">
        <v>3</v>
      </c>
      <c r="D81" s="121">
        <v>3</v>
      </c>
      <c r="E81" s="121">
        <v>0</v>
      </c>
      <c r="L81" t="s">
        <v>643</v>
      </c>
      <c r="M81" s="121">
        <v>28</v>
      </c>
      <c r="N81" s="121">
        <v>28</v>
      </c>
      <c r="O81" s="121">
        <v>0</v>
      </c>
    </row>
    <row r="82" spans="1:15" x14ac:dyDescent="0.35">
      <c r="B82" t="s">
        <v>925</v>
      </c>
      <c r="C82" s="121">
        <v>5</v>
      </c>
      <c r="D82" s="121">
        <v>5</v>
      </c>
      <c r="E82" s="121">
        <v>0</v>
      </c>
      <c r="L82" t="s">
        <v>632</v>
      </c>
      <c r="M82" s="121">
        <v>20</v>
      </c>
      <c r="N82" s="121">
        <v>20</v>
      </c>
      <c r="O82" s="121">
        <v>0</v>
      </c>
    </row>
    <row r="83" spans="1:15" x14ac:dyDescent="0.35">
      <c r="B83" t="s">
        <v>958</v>
      </c>
      <c r="C83" s="121">
        <v>8</v>
      </c>
      <c r="D83" s="121">
        <v>8</v>
      </c>
      <c r="E83" s="121">
        <v>0</v>
      </c>
      <c r="L83" t="s">
        <v>653</v>
      </c>
      <c r="M83" s="121">
        <v>2</v>
      </c>
      <c r="N83" s="121">
        <v>2</v>
      </c>
      <c r="O83" s="121">
        <v>0</v>
      </c>
    </row>
    <row r="84" spans="1:15" x14ac:dyDescent="0.35">
      <c r="B84" t="s">
        <v>959</v>
      </c>
      <c r="C84" s="121">
        <v>33</v>
      </c>
      <c r="D84" s="121">
        <v>33</v>
      </c>
      <c r="E84" s="121">
        <v>0</v>
      </c>
      <c r="L84" t="s">
        <v>655</v>
      </c>
      <c r="M84" s="121">
        <v>10</v>
      </c>
      <c r="N84" s="121">
        <v>10</v>
      </c>
      <c r="O84" s="121">
        <v>0</v>
      </c>
    </row>
    <row r="85" spans="1:15" x14ac:dyDescent="0.35">
      <c r="B85" t="s">
        <v>981</v>
      </c>
      <c r="C85" s="121">
        <v>3</v>
      </c>
      <c r="D85" s="121">
        <v>3</v>
      </c>
      <c r="E85" s="121">
        <v>0</v>
      </c>
      <c r="L85" t="s">
        <v>675</v>
      </c>
      <c r="M85" s="121">
        <v>8</v>
      </c>
      <c r="N85" s="121">
        <v>7</v>
      </c>
      <c r="O85" s="121">
        <v>1</v>
      </c>
    </row>
    <row r="86" spans="1:15" x14ac:dyDescent="0.35">
      <c r="B86" t="s">
        <v>976</v>
      </c>
      <c r="C86" s="121">
        <v>1</v>
      </c>
      <c r="D86" s="121">
        <v>1</v>
      </c>
      <c r="E86" s="121">
        <v>0</v>
      </c>
      <c r="L86" t="s">
        <v>683</v>
      </c>
      <c r="M86" s="121">
        <v>12</v>
      </c>
      <c r="N86" s="121">
        <v>12</v>
      </c>
      <c r="O86" s="121">
        <v>0</v>
      </c>
    </row>
    <row r="87" spans="1:15" x14ac:dyDescent="0.35">
      <c r="B87" t="s">
        <v>977</v>
      </c>
      <c r="C87" s="121">
        <v>1</v>
      </c>
      <c r="D87" s="121">
        <v>1</v>
      </c>
      <c r="E87" s="121">
        <v>0</v>
      </c>
      <c r="L87" t="s">
        <v>687</v>
      </c>
      <c r="M87" s="121">
        <v>7</v>
      </c>
      <c r="N87" s="121">
        <v>7</v>
      </c>
      <c r="O87" s="121">
        <v>0</v>
      </c>
    </row>
    <row r="88" spans="1:15" x14ac:dyDescent="0.35">
      <c r="B88" t="s">
        <v>979</v>
      </c>
      <c r="C88" s="121">
        <v>5</v>
      </c>
      <c r="D88" s="121">
        <v>5</v>
      </c>
      <c r="E88" s="121">
        <v>0</v>
      </c>
      <c r="L88" t="s">
        <v>719</v>
      </c>
      <c r="M88" s="121">
        <v>1</v>
      </c>
      <c r="N88" s="121">
        <v>1</v>
      </c>
      <c r="O88" s="121">
        <v>0</v>
      </c>
    </row>
    <row r="89" spans="1:15" x14ac:dyDescent="0.35">
      <c r="B89" t="s">
        <v>980</v>
      </c>
      <c r="C89" s="121">
        <v>20</v>
      </c>
      <c r="D89" s="121">
        <v>20</v>
      </c>
      <c r="E89" s="121">
        <v>0</v>
      </c>
      <c r="L89" t="s">
        <v>720</v>
      </c>
      <c r="M89" s="121">
        <v>4</v>
      </c>
      <c r="N89" s="121">
        <v>4</v>
      </c>
      <c r="O89" s="121">
        <v>0</v>
      </c>
    </row>
    <row r="90" spans="1:15" x14ac:dyDescent="0.35">
      <c r="A90" s="34" t="s">
        <v>185</v>
      </c>
      <c r="B90" s="34"/>
      <c r="C90" s="122">
        <v>131</v>
      </c>
      <c r="D90" s="122">
        <v>131</v>
      </c>
      <c r="E90" s="122">
        <v>0</v>
      </c>
      <c r="L90" t="s">
        <v>718</v>
      </c>
      <c r="M90" s="121">
        <v>4</v>
      </c>
      <c r="N90" s="121">
        <v>4</v>
      </c>
      <c r="O90" s="121">
        <v>0</v>
      </c>
    </row>
    <row r="91" spans="1:15" x14ac:dyDescent="0.35">
      <c r="A91">
        <v>9</v>
      </c>
      <c r="B91" t="s">
        <v>19</v>
      </c>
      <c r="C91" s="121">
        <v>20</v>
      </c>
      <c r="D91" s="121">
        <v>20</v>
      </c>
      <c r="E91" s="121">
        <v>0</v>
      </c>
      <c r="L91" t="s">
        <v>729</v>
      </c>
      <c r="M91" s="121">
        <v>247</v>
      </c>
      <c r="N91" s="121">
        <v>247</v>
      </c>
      <c r="O91" s="121">
        <v>0</v>
      </c>
    </row>
    <row r="92" spans="1:15" x14ac:dyDescent="0.35">
      <c r="B92" t="s">
        <v>180</v>
      </c>
      <c r="C92" s="121">
        <v>6</v>
      </c>
      <c r="D92" s="121">
        <v>6</v>
      </c>
      <c r="E92" s="121">
        <v>0</v>
      </c>
      <c r="L92" t="s">
        <v>728</v>
      </c>
      <c r="M92" s="121">
        <v>26</v>
      </c>
      <c r="N92" s="121">
        <v>26</v>
      </c>
      <c r="O92" s="121">
        <v>0</v>
      </c>
    </row>
    <row r="93" spans="1:15" x14ac:dyDescent="0.35">
      <c r="B93" t="s">
        <v>177</v>
      </c>
      <c r="C93" s="121">
        <v>6</v>
      </c>
      <c r="D93" s="121">
        <v>6</v>
      </c>
      <c r="E93" s="121">
        <v>0</v>
      </c>
      <c r="L93" t="s">
        <v>744</v>
      </c>
      <c r="M93" s="121">
        <v>38</v>
      </c>
      <c r="N93" s="121">
        <v>38</v>
      </c>
      <c r="O93" s="121">
        <v>0</v>
      </c>
    </row>
    <row r="94" spans="1:15" x14ac:dyDescent="0.35">
      <c r="B94" t="s">
        <v>16</v>
      </c>
      <c r="C94" s="121">
        <v>30</v>
      </c>
      <c r="D94" s="121">
        <v>30</v>
      </c>
      <c r="E94" s="121">
        <v>0</v>
      </c>
      <c r="L94" t="s">
        <v>745</v>
      </c>
      <c r="M94" s="121">
        <v>1</v>
      </c>
      <c r="N94" s="121">
        <v>1</v>
      </c>
      <c r="O94" s="121">
        <v>0</v>
      </c>
    </row>
    <row r="95" spans="1:15" x14ac:dyDescent="0.35">
      <c r="B95" t="s">
        <v>31</v>
      </c>
      <c r="C95" s="121">
        <v>2</v>
      </c>
      <c r="D95" s="121">
        <v>2</v>
      </c>
      <c r="E95" s="121">
        <v>0</v>
      </c>
      <c r="L95" t="s">
        <v>748</v>
      </c>
      <c r="M95" s="121">
        <v>5</v>
      </c>
      <c r="N95" s="121">
        <v>5</v>
      </c>
      <c r="O95" s="121">
        <v>0</v>
      </c>
    </row>
    <row r="96" spans="1:15" x14ac:dyDescent="0.35">
      <c r="B96" t="s">
        <v>29</v>
      </c>
      <c r="C96" s="121">
        <v>27</v>
      </c>
      <c r="D96" s="121">
        <v>27</v>
      </c>
      <c r="E96" s="121">
        <v>0</v>
      </c>
      <c r="L96" t="s">
        <v>763</v>
      </c>
      <c r="M96" s="121">
        <v>188</v>
      </c>
      <c r="N96" s="121">
        <v>138</v>
      </c>
      <c r="O96" s="121">
        <v>50</v>
      </c>
    </row>
    <row r="97" spans="2:15" x14ac:dyDescent="0.35">
      <c r="B97" t="s">
        <v>64</v>
      </c>
      <c r="C97" s="121">
        <v>20</v>
      </c>
      <c r="D97" s="121">
        <v>20</v>
      </c>
      <c r="E97" s="121">
        <v>0</v>
      </c>
      <c r="L97" t="s">
        <v>765</v>
      </c>
      <c r="M97" s="121">
        <v>45</v>
      </c>
      <c r="N97" s="121">
        <v>43</v>
      </c>
      <c r="O97" s="121">
        <v>2</v>
      </c>
    </row>
    <row r="98" spans="2:15" x14ac:dyDescent="0.35">
      <c r="B98" t="s">
        <v>28</v>
      </c>
      <c r="C98" s="121">
        <v>44</v>
      </c>
      <c r="D98" s="121">
        <v>44</v>
      </c>
      <c r="E98" s="121">
        <v>0</v>
      </c>
      <c r="L98" t="s">
        <v>764</v>
      </c>
      <c r="M98" s="121">
        <v>1</v>
      </c>
      <c r="N98" s="121">
        <v>1</v>
      </c>
      <c r="O98" s="121">
        <v>0</v>
      </c>
    </row>
    <row r="99" spans="2:15" x14ac:dyDescent="0.35">
      <c r="B99" t="s">
        <v>37</v>
      </c>
      <c r="C99" s="121">
        <v>6</v>
      </c>
      <c r="D99" s="121">
        <v>6</v>
      </c>
      <c r="E99" s="121">
        <v>0</v>
      </c>
      <c r="L99" t="s">
        <v>787</v>
      </c>
      <c r="M99" s="121">
        <v>2</v>
      </c>
      <c r="N99" s="121">
        <v>2</v>
      </c>
      <c r="O99" s="121">
        <v>0</v>
      </c>
    </row>
    <row r="100" spans="2:15" x14ac:dyDescent="0.35">
      <c r="B100" t="s">
        <v>33</v>
      </c>
      <c r="C100" s="121">
        <v>1</v>
      </c>
      <c r="D100" s="121">
        <v>1</v>
      </c>
      <c r="E100" s="121">
        <v>0</v>
      </c>
      <c r="L100" t="s">
        <v>791</v>
      </c>
      <c r="M100" s="121">
        <v>57</v>
      </c>
      <c r="N100" s="121">
        <v>47</v>
      </c>
      <c r="O100" s="121">
        <v>10</v>
      </c>
    </row>
    <row r="101" spans="2:15" x14ac:dyDescent="0.35">
      <c r="B101" t="s">
        <v>233</v>
      </c>
      <c r="C101" s="121">
        <v>2</v>
      </c>
      <c r="D101" s="121">
        <v>2</v>
      </c>
      <c r="E101" s="121">
        <v>0</v>
      </c>
      <c r="L101" t="s">
        <v>813</v>
      </c>
      <c r="M101" s="121">
        <v>83</v>
      </c>
      <c r="N101" s="121">
        <v>83</v>
      </c>
      <c r="O101" s="121">
        <v>0</v>
      </c>
    </row>
    <row r="102" spans="2:15" x14ac:dyDescent="0.35">
      <c r="B102" t="s">
        <v>245</v>
      </c>
      <c r="C102" s="121">
        <v>12</v>
      </c>
      <c r="D102" s="121">
        <v>12</v>
      </c>
      <c r="E102" s="121">
        <v>0</v>
      </c>
      <c r="L102" t="s">
        <v>814</v>
      </c>
      <c r="M102" s="121">
        <v>15</v>
      </c>
      <c r="N102" s="121">
        <v>15</v>
      </c>
      <c r="O102" s="121">
        <v>0</v>
      </c>
    </row>
    <row r="103" spans="2:15" x14ac:dyDescent="0.35">
      <c r="B103" t="s">
        <v>265</v>
      </c>
      <c r="C103" s="121">
        <v>1</v>
      </c>
      <c r="D103" s="121">
        <v>1</v>
      </c>
      <c r="E103" s="121">
        <v>0</v>
      </c>
      <c r="L103" t="s">
        <v>815</v>
      </c>
      <c r="M103" s="121">
        <v>20</v>
      </c>
      <c r="N103" s="121">
        <v>20</v>
      </c>
      <c r="O103" s="121">
        <v>0</v>
      </c>
    </row>
    <row r="104" spans="2:15" x14ac:dyDescent="0.35">
      <c r="B104" t="s">
        <v>375</v>
      </c>
      <c r="C104" s="121">
        <v>32</v>
      </c>
      <c r="D104" s="121">
        <v>32</v>
      </c>
      <c r="E104" s="121">
        <v>0</v>
      </c>
      <c r="L104" t="s">
        <v>816</v>
      </c>
      <c r="M104" s="121">
        <v>20</v>
      </c>
      <c r="N104" s="121">
        <v>20</v>
      </c>
      <c r="O104" s="121">
        <v>0</v>
      </c>
    </row>
    <row r="105" spans="2:15" x14ac:dyDescent="0.35">
      <c r="B105" t="s">
        <v>405</v>
      </c>
      <c r="C105" s="121">
        <v>12</v>
      </c>
      <c r="D105" s="121">
        <v>12</v>
      </c>
      <c r="E105" s="121">
        <v>0</v>
      </c>
      <c r="L105" t="s">
        <v>818</v>
      </c>
      <c r="M105" s="121">
        <v>2</v>
      </c>
      <c r="N105" s="121">
        <v>2</v>
      </c>
      <c r="O105" s="121">
        <v>0</v>
      </c>
    </row>
    <row r="106" spans="2:15" x14ac:dyDescent="0.35">
      <c r="B106" t="s">
        <v>763</v>
      </c>
      <c r="C106" s="121">
        <v>20</v>
      </c>
      <c r="D106" s="121">
        <v>20</v>
      </c>
      <c r="E106" s="121">
        <v>0</v>
      </c>
      <c r="L106" t="s">
        <v>841</v>
      </c>
      <c r="M106" s="121">
        <v>2</v>
      </c>
      <c r="N106" s="121">
        <v>2</v>
      </c>
      <c r="O106" s="121">
        <v>0</v>
      </c>
    </row>
    <row r="107" spans="2:15" x14ac:dyDescent="0.35">
      <c r="B107" t="s">
        <v>842</v>
      </c>
      <c r="C107" s="121">
        <v>4</v>
      </c>
      <c r="D107" s="121">
        <v>4</v>
      </c>
      <c r="E107" s="121">
        <v>0</v>
      </c>
      <c r="L107" t="s">
        <v>843</v>
      </c>
      <c r="M107" s="121">
        <v>1</v>
      </c>
      <c r="N107" s="121">
        <v>1</v>
      </c>
      <c r="O107" s="121">
        <v>0</v>
      </c>
    </row>
    <row r="108" spans="2:15" x14ac:dyDescent="0.35">
      <c r="B108" t="s">
        <v>862</v>
      </c>
      <c r="C108" s="121">
        <v>20</v>
      </c>
      <c r="D108" s="121">
        <v>20</v>
      </c>
      <c r="E108" s="121">
        <v>0</v>
      </c>
      <c r="L108" t="s">
        <v>842</v>
      </c>
      <c r="M108" s="121">
        <v>35</v>
      </c>
      <c r="N108" s="121">
        <v>35</v>
      </c>
      <c r="O108" s="121">
        <v>0</v>
      </c>
    </row>
    <row r="109" spans="2:15" x14ac:dyDescent="0.35">
      <c r="B109" t="s">
        <v>900</v>
      </c>
      <c r="C109" s="121">
        <v>10</v>
      </c>
      <c r="D109" s="121">
        <v>10</v>
      </c>
      <c r="E109" s="121">
        <v>0</v>
      </c>
      <c r="L109" t="s">
        <v>856</v>
      </c>
      <c r="M109" s="121">
        <v>3</v>
      </c>
      <c r="N109" s="121">
        <v>3</v>
      </c>
      <c r="O109" s="121">
        <v>0</v>
      </c>
    </row>
    <row r="110" spans="2:15" x14ac:dyDescent="0.35">
      <c r="B110" t="s">
        <v>892</v>
      </c>
      <c r="C110" s="121">
        <v>1</v>
      </c>
      <c r="D110" s="121">
        <v>1</v>
      </c>
      <c r="E110" s="121">
        <v>0</v>
      </c>
      <c r="L110" t="s">
        <v>862</v>
      </c>
      <c r="M110" s="121">
        <v>60</v>
      </c>
      <c r="N110" s="121">
        <v>60</v>
      </c>
      <c r="O110" s="121">
        <v>0</v>
      </c>
    </row>
    <row r="111" spans="2:15" x14ac:dyDescent="0.35">
      <c r="B111" t="s">
        <v>956</v>
      </c>
      <c r="C111" s="121">
        <v>1</v>
      </c>
      <c r="D111" s="121">
        <v>1</v>
      </c>
      <c r="E111" s="121">
        <v>0</v>
      </c>
      <c r="L111" t="s">
        <v>869</v>
      </c>
      <c r="M111" s="121">
        <v>1</v>
      </c>
      <c r="N111" s="121">
        <v>1</v>
      </c>
      <c r="O111" s="121">
        <v>0</v>
      </c>
    </row>
    <row r="112" spans="2:15" x14ac:dyDescent="0.35">
      <c r="B112" t="s">
        <v>958</v>
      </c>
      <c r="C112" s="121">
        <v>4</v>
      </c>
      <c r="D112" s="121">
        <v>4</v>
      </c>
      <c r="E112" s="121">
        <v>0</v>
      </c>
      <c r="L112" t="s">
        <v>880</v>
      </c>
      <c r="M112" s="121">
        <v>160</v>
      </c>
      <c r="N112" s="121">
        <v>147</v>
      </c>
      <c r="O112" s="121">
        <v>13</v>
      </c>
    </row>
    <row r="113" spans="1:15" x14ac:dyDescent="0.35">
      <c r="B113" t="s">
        <v>980</v>
      </c>
      <c r="C113" s="121">
        <v>40</v>
      </c>
      <c r="D113" s="121">
        <v>40</v>
      </c>
      <c r="E113" s="121">
        <v>0</v>
      </c>
      <c r="L113" t="s">
        <v>900</v>
      </c>
      <c r="M113" s="121">
        <v>82</v>
      </c>
      <c r="N113" s="121">
        <v>82</v>
      </c>
      <c r="O113" s="121">
        <v>0</v>
      </c>
    </row>
    <row r="114" spans="1:15" x14ac:dyDescent="0.35">
      <c r="B114" t="s">
        <v>1022</v>
      </c>
      <c r="C114" s="121">
        <v>24</v>
      </c>
      <c r="D114" s="121">
        <v>24</v>
      </c>
      <c r="E114" s="121">
        <v>0</v>
      </c>
      <c r="L114" t="s">
        <v>895</v>
      </c>
      <c r="M114" s="121">
        <v>15</v>
      </c>
      <c r="N114" s="121">
        <v>15</v>
      </c>
      <c r="O114" s="121">
        <v>0</v>
      </c>
    </row>
    <row r="115" spans="1:15" x14ac:dyDescent="0.35">
      <c r="B115" t="s">
        <v>1023</v>
      </c>
      <c r="C115" s="121">
        <v>4</v>
      </c>
      <c r="D115" s="121">
        <v>4</v>
      </c>
      <c r="E115" s="121">
        <v>0</v>
      </c>
      <c r="L115" t="s">
        <v>892</v>
      </c>
      <c r="M115" s="121">
        <v>5</v>
      </c>
      <c r="N115" s="121">
        <v>3</v>
      </c>
      <c r="O115" s="121">
        <v>2</v>
      </c>
    </row>
    <row r="116" spans="1:15" x14ac:dyDescent="0.35">
      <c r="B116" t="s">
        <v>1024</v>
      </c>
      <c r="C116" s="121">
        <v>32</v>
      </c>
      <c r="D116" s="121">
        <v>32</v>
      </c>
      <c r="E116" s="121">
        <v>0</v>
      </c>
      <c r="L116" t="s">
        <v>928</v>
      </c>
      <c r="M116" s="121">
        <v>4</v>
      </c>
      <c r="N116" s="121">
        <v>4</v>
      </c>
      <c r="O116" s="121">
        <v>0</v>
      </c>
    </row>
    <row r="117" spans="1:15" x14ac:dyDescent="0.35">
      <c r="A117" s="34" t="s">
        <v>183</v>
      </c>
      <c r="B117" s="34"/>
      <c r="C117" s="122">
        <v>381</v>
      </c>
      <c r="D117" s="122">
        <v>381</v>
      </c>
      <c r="E117" s="122">
        <v>0</v>
      </c>
      <c r="L117" t="s">
        <v>925</v>
      </c>
      <c r="M117" s="121">
        <v>116</v>
      </c>
      <c r="N117" s="121">
        <v>98</v>
      </c>
      <c r="O117" s="121">
        <v>18</v>
      </c>
    </row>
    <row r="118" spans="1:15" x14ac:dyDescent="0.35">
      <c r="A118">
        <v>10</v>
      </c>
      <c r="B118" t="s">
        <v>134</v>
      </c>
      <c r="C118" s="121">
        <v>2</v>
      </c>
      <c r="D118" s="121">
        <v>2</v>
      </c>
      <c r="E118" s="121">
        <v>0</v>
      </c>
      <c r="L118" t="s">
        <v>955</v>
      </c>
      <c r="M118" s="121">
        <v>16</v>
      </c>
      <c r="N118" s="121">
        <v>16</v>
      </c>
      <c r="O118" s="121">
        <v>0</v>
      </c>
    </row>
    <row r="119" spans="1:15" x14ac:dyDescent="0.35">
      <c r="B119" t="s">
        <v>19</v>
      </c>
      <c r="C119" s="121">
        <v>32</v>
      </c>
      <c r="D119" s="121">
        <v>32</v>
      </c>
      <c r="E119" s="121">
        <v>0</v>
      </c>
      <c r="L119" t="s">
        <v>962</v>
      </c>
      <c r="M119" s="121">
        <v>1</v>
      </c>
      <c r="N119" s="121">
        <v>1</v>
      </c>
      <c r="O119" s="121">
        <v>0</v>
      </c>
    </row>
    <row r="120" spans="1:15" x14ac:dyDescent="0.35">
      <c r="B120" t="s">
        <v>180</v>
      </c>
      <c r="C120" s="121">
        <v>15</v>
      </c>
      <c r="D120" s="121">
        <v>15</v>
      </c>
      <c r="E120" s="121">
        <v>0</v>
      </c>
      <c r="L120" t="s">
        <v>956</v>
      </c>
      <c r="M120" s="121">
        <v>3</v>
      </c>
      <c r="N120" s="121">
        <v>3</v>
      </c>
      <c r="O120" s="121">
        <v>0</v>
      </c>
    </row>
    <row r="121" spans="1:15" x14ac:dyDescent="0.35">
      <c r="B121" t="s">
        <v>176</v>
      </c>
      <c r="C121" s="121">
        <v>20</v>
      </c>
      <c r="D121" s="121">
        <v>20</v>
      </c>
      <c r="E121" s="121">
        <v>0</v>
      </c>
      <c r="L121" t="s">
        <v>957</v>
      </c>
      <c r="M121" s="121">
        <v>24</v>
      </c>
      <c r="N121" s="121">
        <v>18</v>
      </c>
      <c r="O121" s="121">
        <v>6</v>
      </c>
    </row>
    <row r="122" spans="1:15" x14ac:dyDescent="0.35">
      <c r="B122" t="s">
        <v>177</v>
      </c>
      <c r="C122" s="121">
        <v>20</v>
      </c>
      <c r="D122" s="121">
        <v>20</v>
      </c>
      <c r="E122" s="121">
        <v>0</v>
      </c>
      <c r="L122" t="s">
        <v>958</v>
      </c>
      <c r="M122" s="121">
        <v>18</v>
      </c>
      <c r="N122" s="121">
        <v>18</v>
      </c>
      <c r="O122" s="121">
        <v>0</v>
      </c>
    </row>
    <row r="123" spans="1:15" x14ac:dyDescent="0.35">
      <c r="B123" t="s">
        <v>16</v>
      </c>
      <c r="C123" s="121">
        <v>20</v>
      </c>
      <c r="D123" s="121">
        <v>20</v>
      </c>
      <c r="E123" s="121">
        <v>0</v>
      </c>
      <c r="L123" t="s">
        <v>959</v>
      </c>
      <c r="M123" s="121">
        <v>39</v>
      </c>
      <c r="N123" s="121">
        <v>39</v>
      </c>
      <c r="O123" s="121">
        <v>0</v>
      </c>
    </row>
    <row r="124" spans="1:15" x14ac:dyDescent="0.35">
      <c r="B124" t="s">
        <v>55</v>
      </c>
      <c r="C124" s="121">
        <v>2</v>
      </c>
      <c r="D124" s="121">
        <v>2</v>
      </c>
      <c r="E124" s="121">
        <v>0</v>
      </c>
      <c r="L124" t="s">
        <v>981</v>
      </c>
      <c r="M124" s="121">
        <v>19</v>
      </c>
      <c r="N124" s="121">
        <v>16</v>
      </c>
      <c r="O124" s="121">
        <v>3</v>
      </c>
    </row>
    <row r="125" spans="1:15" x14ac:dyDescent="0.35">
      <c r="B125" t="s">
        <v>17</v>
      </c>
      <c r="C125" s="121">
        <v>4</v>
      </c>
      <c r="D125" s="121">
        <v>4</v>
      </c>
      <c r="E125" s="121">
        <v>0</v>
      </c>
      <c r="L125" t="s">
        <v>975</v>
      </c>
      <c r="M125" s="121">
        <v>20</v>
      </c>
      <c r="N125" s="121">
        <v>20</v>
      </c>
      <c r="O125" s="121">
        <v>0</v>
      </c>
    </row>
    <row r="126" spans="1:15" x14ac:dyDescent="0.35">
      <c r="B126" t="s">
        <v>31</v>
      </c>
      <c r="C126" s="121">
        <v>5</v>
      </c>
      <c r="D126" s="121">
        <v>5</v>
      </c>
      <c r="E126" s="121">
        <v>0</v>
      </c>
      <c r="L126" t="s">
        <v>976</v>
      </c>
      <c r="M126" s="121">
        <v>1</v>
      </c>
      <c r="N126" s="121">
        <v>1</v>
      </c>
      <c r="O126" s="121">
        <v>0</v>
      </c>
    </row>
    <row r="127" spans="1:15" x14ac:dyDescent="0.35">
      <c r="B127" t="s">
        <v>29</v>
      </c>
      <c r="C127" s="121">
        <v>20</v>
      </c>
      <c r="D127" s="121">
        <v>20</v>
      </c>
      <c r="E127" s="121">
        <v>0</v>
      </c>
      <c r="L127" t="s">
        <v>977</v>
      </c>
      <c r="M127" s="121">
        <v>1</v>
      </c>
      <c r="N127" s="121">
        <v>1</v>
      </c>
      <c r="O127" s="121">
        <v>0</v>
      </c>
    </row>
    <row r="128" spans="1:15" x14ac:dyDescent="0.35">
      <c r="B128" t="s">
        <v>153</v>
      </c>
      <c r="C128" s="121">
        <v>1</v>
      </c>
      <c r="D128" s="121">
        <v>1</v>
      </c>
      <c r="E128" s="121">
        <v>0</v>
      </c>
      <c r="L128" t="s">
        <v>979</v>
      </c>
      <c r="M128" s="121">
        <v>121</v>
      </c>
      <c r="N128" s="121">
        <v>111</v>
      </c>
      <c r="O128" s="121">
        <v>10</v>
      </c>
    </row>
    <row r="129" spans="2:15" x14ac:dyDescent="0.35">
      <c r="B129" t="s">
        <v>139</v>
      </c>
      <c r="C129" s="121">
        <v>1</v>
      </c>
      <c r="D129" s="121">
        <v>1</v>
      </c>
      <c r="E129" s="121">
        <v>0</v>
      </c>
      <c r="L129" t="s">
        <v>980</v>
      </c>
      <c r="M129" s="121">
        <v>405</v>
      </c>
      <c r="N129" s="121">
        <v>405</v>
      </c>
      <c r="O129" s="121">
        <v>0</v>
      </c>
    </row>
    <row r="130" spans="2:15" x14ac:dyDescent="0.35">
      <c r="B130" t="s">
        <v>64</v>
      </c>
      <c r="C130" s="121">
        <v>12</v>
      </c>
      <c r="D130" s="121">
        <v>12</v>
      </c>
      <c r="E130" s="121">
        <v>0</v>
      </c>
      <c r="L130" t="s">
        <v>1022</v>
      </c>
      <c r="M130" s="121">
        <v>123</v>
      </c>
      <c r="N130" s="121">
        <v>88</v>
      </c>
      <c r="O130" s="121">
        <v>35</v>
      </c>
    </row>
    <row r="131" spans="2:15" x14ac:dyDescent="0.35">
      <c r="B131" t="s">
        <v>28</v>
      </c>
      <c r="C131" s="121">
        <v>53</v>
      </c>
      <c r="D131" s="121">
        <v>53</v>
      </c>
      <c r="E131" s="121">
        <v>0</v>
      </c>
      <c r="L131" t="s">
        <v>1023</v>
      </c>
      <c r="M131" s="121">
        <v>4</v>
      </c>
      <c r="N131" s="121">
        <v>4</v>
      </c>
      <c r="O131" s="121">
        <v>0</v>
      </c>
    </row>
    <row r="132" spans="2:15" x14ac:dyDescent="0.35">
      <c r="B132" t="s">
        <v>245</v>
      </c>
      <c r="C132" s="121">
        <v>4</v>
      </c>
      <c r="D132" s="121">
        <v>4</v>
      </c>
      <c r="E132" s="121">
        <v>0</v>
      </c>
      <c r="L132" t="s">
        <v>1024</v>
      </c>
      <c r="M132" s="121">
        <v>32</v>
      </c>
      <c r="N132" s="121">
        <v>32</v>
      </c>
      <c r="O132" s="121">
        <v>0</v>
      </c>
    </row>
    <row r="133" spans="2:15" x14ac:dyDescent="0.35">
      <c r="B133" t="s">
        <v>359</v>
      </c>
      <c r="C133" s="121">
        <v>10</v>
      </c>
      <c r="D133" s="121">
        <v>10</v>
      </c>
      <c r="E133" s="121">
        <v>0</v>
      </c>
      <c r="L133" t="s">
        <v>1049</v>
      </c>
      <c r="M133" s="121">
        <v>109</v>
      </c>
      <c r="N133" s="121">
        <v>61</v>
      </c>
      <c r="O133" s="121">
        <v>48</v>
      </c>
    </row>
    <row r="134" spans="2:15" x14ac:dyDescent="0.35">
      <c r="B134" t="s">
        <v>375</v>
      </c>
      <c r="C134" s="121">
        <v>37</v>
      </c>
      <c r="D134" s="121">
        <v>37</v>
      </c>
      <c r="E134" s="121">
        <v>0</v>
      </c>
      <c r="L134" t="s">
        <v>1050</v>
      </c>
      <c r="M134" s="121">
        <v>1</v>
      </c>
      <c r="N134" s="121">
        <v>1</v>
      </c>
      <c r="O134" s="121">
        <v>0</v>
      </c>
    </row>
    <row r="135" spans="2:15" x14ac:dyDescent="0.35">
      <c r="B135" t="s">
        <v>405</v>
      </c>
      <c r="C135" s="121">
        <v>20</v>
      </c>
      <c r="D135" s="121">
        <v>20</v>
      </c>
      <c r="E135" s="121">
        <v>0</v>
      </c>
      <c r="L135" t="s">
        <v>1100</v>
      </c>
      <c r="M135" s="121">
        <v>277</v>
      </c>
      <c r="N135" s="121">
        <v>188</v>
      </c>
      <c r="O135" s="121">
        <v>89</v>
      </c>
    </row>
    <row r="136" spans="2:15" x14ac:dyDescent="0.35">
      <c r="B136" t="s">
        <v>426</v>
      </c>
      <c r="C136" s="121">
        <v>1</v>
      </c>
      <c r="D136" s="121">
        <v>1</v>
      </c>
      <c r="E136" s="121">
        <v>0</v>
      </c>
      <c r="L136" t="s">
        <v>1087</v>
      </c>
      <c r="M136" s="121">
        <v>65</v>
      </c>
      <c r="N136" s="121">
        <v>65</v>
      </c>
      <c r="O136" s="121">
        <v>0</v>
      </c>
    </row>
    <row r="137" spans="2:15" x14ac:dyDescent="0.35">
      <c r="B137" t="s">
        <v>436</v>
      </c>
      <c r="C137" s="121">
        <v>4</v>
      </c>
      <c r="D137" s="121">
        <v>4</v>
      </c>
      <c r="E137" s="121">
        <v>0</v>
      </c>
      <c r="L137" t="s">
        <v>1107</v>
      </c>
      <c r="M137" s="121">
        <v>1</v>
      </c>
      <c r="N137" s="121">
        <v>1</v>
      </c>
      <c r="O137" s="121">
        <v>0</v>
      </c>
    </row>
    <row r="138" spans="2:15" x14ac:dyDescent="0.35">
      <c r="B138" t="s">
        <v>435</v>
      </c>
      <c r="C138" s="121">
        <v>26</v>
      </c>
      <c r="D138" s="121">
        <v>26</v>
      </c>
      <c r="E138" s="121">
        <v>0</v>
      </c>
      <c r="L138" t="s">
        <v>1116</v>
      </c>
      <c r="M138" s="121">
        <v>2</v>
      </c>
      <c r="N138" s="121">
        <v>2</v>
      </c>
      <c r="O138" s="121">
        <v>0</v>
      </c>
    </row>
    <row r="139" spans="2:15" x14ac:dyDescent="0.35">
      <c r="B139" t="s">
        <v>431</v>
      </c>
      <c r="C139" s="121">
        <v>9</v>
      </c>
      <c r="D139" s="121">
        <v>9</v>
      </c>
      <c r="E139" s="121">
        <v>0</v>
      </c>
      <c r="L139" t="s">
        <v>1117</v>
      </c>
      <c r="M139" s="121">
        <v>4</v>
      </c>
      <c r="N139" s="121">
        <v>4</v>
      </c>
      <c r="O139" s="121">
        <v>0</v>
      </c>
    </row>
    <row r="140" spans="2:15" x14ac:dyDescent="0.35">
      <c r="B140" t="s">
        <v>430</v>
      </c>
      <c r="C140" s="121">
        <v>10</v>
      </c>
      <c r="D140" s="121">
        <v>10</v>
      </c>
      <c r="E140" s="121">
        <v>0</v>
      </c>
      <c r="L140" t="s">
        <v>1118</v>
      </c>
      <c r="M140" s="121">
        <v>4</v>
      </c>
      <c r="N140" s="121">
        <v>4</v>
      </c>
      <c r="O140" s="121">
        <v>0</v>
      </c>
    </row>
    <row r="141" spans="2:15" x14ac:dyDescent="0.35">
      <c r="B141" t="s">
        <v>432</v>
      </c>
      <c r="C141" s="121">
        <v>12</v>
      </c>
      <c r="D141" s="121">
        <v>12</v>
      </c>
      <c r="E141" s="121">
        <v>0</v>
      </c>
      <c r="L141" t="s">
        <v>1133</v>
      </c>
      <c r="M141" s="121">
        <v>12</v>
      </c>
      <c r="N141" s="121">
        <v>2</v>
      </c>
      <c r="O141" s="121">
        <v>10</v>
      </c>
    </row>
    <row r="142" spans="2:15" x14ac:dyDescent="0.35">
      <c r="B142" t="s">
        <v>447</v>
      </c>
      <c r="C142" s="121">
        <v>3</v>
      </c>
      <c r="D142" s="121">
        <v>3</v>
      </c>
      <c r="E142" s="121">
        <v>0</v>
      </c>
      <c r="L142" t="s">
        <v>1148</v>
      </c>
      <c r="M142" s="121">
        <v>10</v>
      </c>
      <c r="N142" s="121">
        <v>10</v>
      </c>
      <c r="O142" s="121">
        <v>0</v>
      </c>
    </row>
    <row r="143" spans="2:15" x14ac:dyDescent="0.35">
      <c r="B143" t="s">
        <v>458</v>
      </c>
      <c r="C143" s="121">
        <v>9</v>
      </c>
      <c r="D143" s="121">
        <v>9</v>
      </c>
      <c r="E143" s="121">
        <v>0</v>
      </c>
      <c r="L143" t="s">
        <v>1147</v>
      </c>
      <c r="M143" s="121">
        <v>12</v>
      </c>
      <c r="N143" s="121">
        <v>12</v>
      </c>
      <c r="O143" s="121">
        <v>0</v>
      </c>
    </row>
    <row r="144" spans="2:15" x14ac:dyDescent="0.35">
      <c r="B144" t="s">
        <v>462</v>
      </c>
      <c r="C144" s="121">
        <v>12</v>
      </c>
      <c r="D144" s="121">
        <v>12</v>
      </c>
      <c r="E144" s="121">
        <v>0</v>
      </c>
      <c r="L144" t="s">
        <v>1145</v>
      </c>
      <c r="M144" s="121">
        <v>5</v>
      </c>
      <c r="N144" s="121">
        <v>5</v>
      </c>
      <c r="O144" s="121">
        <v>0</v>
      </c>
    </row>
    <row r="145" spans="2:15" x14ac:dyDescent="0.35">
      <c r="B145" t="s">
        <v>491</v>
      </c>
      <c r="C145" s="121">
        <v>10</v>
      </c>
      <c r="D145" s="121">
        <v>10</v>
      </c>
      <c r="E145" s="121">
        <v>0</v>
      </c>
      <c r="L145" t="s">
        <v>1164</v>
      </c>
      <c r="M145" s="121">
        <v>1</v>
      </c>
      <c r="N145" s="121">
        <v>1</v>
      </c>
      <c r="O145" s="121">
        <v>0</v>
      </c>
    </row>
    <row r="146" spans="2:15" x14ac:dyDescent="0.35">
      <c r="B146" t="s">
        <v>489</v>
      </c>
      <c r="C146" s="121">
        <v>5</v>
      </c>
      <c r="D146" s="121">
        <v>5</v>
      </c>
      <c r="E146" s="121">
        <v>0</v>
      </c>
      <c r="L146" t="s">
        <v>1202</v>
      </c>
      <c r="M146" s="121">
        <v>1</v>
      </c>
      <c r="N146" s="121">
        <v>1</v>
      </c>
      <c r="O146" s="121">
        <v>0</v>
      </c>
    </row>
    <row r="147" spans="2:15" x14ac:dyDescent="0.35">
      <c r="B147" t="s">
        <v>643</v>
      </c>
      <c r="C147" s="121">
        <v>4</v>
      </c>
      <c r="D147" s="121">
        <v>4</v>
      </c>
      <c r="E147" s="121">
        <v>0</v>
      </c>
      <c r="L147" t="s">
        <v>1173</v>
      </c>
      <c r="M147" s="121">
        <v>2</v>
      </c>
      <c r="N147" s="121">
        <v>1</v>
      </c>
      <c r="O147" s="121">
        <v>1</v>
      </c>
    </row>
    <row r="148" spans="2:15" x14ac:dyDescent="0.35">
      <c r="B148" t="s">
        <v>675</v>
      </c>
      <c r="C148" s="121">
        <v>1</v>
      </c>
      <c r="D148" s="121">
        <v>1</v>
      </c>
      <c r="E148" s="121">
        <v>0</v>
      </c>
      <c r="L148" t="s">
        <v>1174</v>
      </c>
      <c r="M148" s="121">
        <v>2</v>
      </c>
      <c r="N148" s="121">
        <v>1</v>
      </c>
      <c r="O148" s="121">
        <v>1</v>
      </c>
    </row>
    <row r="149" spans="2:15" x14ac:dyDescent="0.35">
      <c r="B149" t="s">
        <v>687</v>
      </c>
      <c r="C149" s="121">
        <v>1</v>
      </c>
      <c r="D149" s="121">
        <v>1</v>
      </c>
      <c r="E149" s="121">
        <v>0</v>
      </c>
      <c r="L149" t="s">
        <v>1208</v>
      </c>
      <c r="M149" s="121">
        <v>1</v>
      </c>
      <c r="N149" s="121">
        <v>1</v>
      </c>
      <c r="O149" s="121">
        <v>0</v>
      </c>
    </row>
    <row r="150" spans="2:15" x14ac:dyDescent="0.35">
      <c r="B150" t="s">
        <v>765</v>
      </c>
      <c r="C150" s="121">
        <v>4</v>
      </c>
      <c r="D150" s="121">
        <v>4</v>
      </c>
      <c r="E150" s="121">
        <v>0</v>
      </c>
      <c r="L150" t="s">
        <v>1240</v>
      </c>
      <c r="M150" s="121">
        <v>100</v>
      </c>
      <c r="N150" s="121">
        <v>74</v>
      </c>
      <c r="O150" s="121">
        <v>26</v>
      </c>
    </row>
    <row r="151" spans="2:15" x14ac:dyDescent="0.35">
      <c r="B151" t="s">
        <v>791</v>
      </c>
      <c r="C151" s="121">
        <v>19</v>
      </c>
      <c r="D151" s="121">
        <v>18</v>
      </c>
      <c r="E151" s="121">
        <v>1</v>
      </c>
      <c r="L151" t="s">
        <v>1244</v>
      </c>
      <c r="M151" s="121">
        <v>2</v>
      </c>
      <c r="N151" s="121">
        <v>2</v>
      </c>
      <c r="O151" s="121">
        <v>0</v>
      </c>
    </row>
    <row r="152" spans="2:15" x14ac:dyDescent="0.35">
      <c r="B152" t="s">
        <v>842</v>
      </c>
      <c r="C152" s="121">
        <v>1</v>
      </c>
      <c r="D152" s="121">
        <v>1</v>
      </c>
      <c r="E152" s="121">
        <v>0</v>
      </c>
      <c r="L152" t="s">
        <v>1250</v>
      </c>
      <c r="M152" s="121">
        <v>2</v>
      </c>
      <c r="N152" s="121">
        <v>2</v>
      </c>
      <c r="O152" s="121">
        <v>0</v>
      </c>
    </row>
    <row r="153" spans="2:15" x14ac:dyDescent="0.35">
      <c r="B153" t="s">
        <v>880</v>
      </c>
      <c r="C153" s="121">
        <v>40</v>
      </c>
      <c r="D153" s="121">
        <v>40</v>
      </c>
      <c r="E153" s="121">
        <v>0</v>
      </c>
      <c r="L153" t="s">
        <v>1251</v>
      </c>
      <c r="M153" s="121">
        <v>1</v>
      </c>
      <c r="N153" s="121"/>
      <c r="O153" s="121">
        <v>1</v>
      </c>
    </row>
    <row r="154" spans="2:15" x14ac:dyDescent="0.35">
      <c r="B154" t="s">
        <v>900</v>
      </c>
      <c r="C154" s="121">
        <v>32</v>
      </c>
      <c r="D154" s="121">
        <v>32</v>
      </c>
      <c r="E154" s="121">
        <v>0</v>
      </c>
      <c r="L154" t="s">
        <v>1252</v>
      </c>
      <c r="M154" s="121">
        <v>1</v>
      </c>
      <c r="N154" s="121">
        <v>1</v>
      </c>
      <c r="O154" s="121">
        <v>0</v>
      </c>
    </row>
    <row r="155" spans="2:15" x14ac:dyDescent="0.35">
      <c r="B155" t="s">
        <v>925</v>
      </c>
      <c r="C155" s="121">
        <v>15</v>
      </c>
      <c r="D155" s="121">
        <v>15</v>
      </c>
      <c r="E155" s="121">
        <v>0</v>
      </c>
      <c r="L155" t="s">
        <v>1253</v>
      </c>
      <c r="M155" s="121">
        <v>1</v>
      </c>
      <c r="N155" s="121">
        <v>1</v>
      </c>
      <c r="O155" s="121">
        <v>0</v>
      </c>
    </row>
    <row r="156" spans="2:15" x14ac:dyDescent="0.35">
      <c r="B156" t="s">
        <v>958</v>
      </c>
      <c r="C156" s="121">
        <v>1</v>
      </c>
      <c r="D156" s="121">
        <v>1</v>
      </c>
      <c r="E156" s="121">
        <v>0</v>
      </c>
      <c r="L156" t="s">
        <v>1254</v>
      </c>
      <c r="M156" s="121">
        <v>2</v>
      </c>
      <c r="N156" s="121">
        <v>2</v>
      </c>
      <c r="O156" s="121">
        <v>0</v>
      </c>
    </row>
    <row r="157" spans="2:15" x14ac:dyDescent="0.35">
      <c r="B157" t="s">
        <v>979</v>
      </c>
      <c r="C157" s="121">
        <v>51</v>
      </c>
      <c r="D157" s="121">
        <v>51</v>
      </c>
      <c r="E157" s="121">
        <v>0</v>
      </c>
      <c r="L157" t="s">
        <v>1314</v>
      </c>
      <c r="M157" s="121">
        <v>1</v>
      </c>
      <c r="N157" s="121">
        <v>1</v>
      </c>
      <c r="O157" s="121">
        <v>0</v>
      </c>
    </row>
    <row r="158" spans="2:15" x14ac:dyDescent="0.35">
      <c r="B158" t="s">
        <v>980</v>
      </c>
      <c r="C158" s="121">
        <v>65</v>
      </c>
      <c r="D158" s="121">
        <v>65</v>
      </c>
      <c r="E158" s="121">
        <v>0</v>
      </c>
      <c r="L158" t="s">
        <v>1316</v>
      </c>
      <c r="M158" s="121">
        <v>6</v>
      </c>
      <c r="N158" s="121">
        <v>6</v>
      </c>
      <c r="O158" s="121">
        <v>0</v>
      </c>
    </row>
    <row r="159" spans="2:15" x14ac:dyDescent="0.35">
      <c r="B159" t="s">
        <v>1022</v>
      </c>
      <c r="C159" s="121">
        <v>11</v>
      </c>
      <c r="D159" s="121">
        <v>11</v>
      </c>
      <c r="E159" s="121">
        <v>0</v>
      </c>
      <c r="L159" t="s">
        <v>1318</v>
      </c>
      <c r="M159" s="121">
        <v>18</v>
      </c>
      <c r="N159" s="121">
        <v>18</v>
      </c>
      <c r="O159" s="121">
        <v>0</v>
      </c>
    </row>
    <row r="160" spans="2:15" x14ac:dyDescent="0.35">
      <c r="B160" t="s">
        <v>1049</v>
      </c>
      <c r="C160" s="121">
        <v>5</v>
      </c>
      <c r="D160" s="121">
        <v>5</v>
      </c>
      <c r="E160" s="121">
        <v>0</v>
      </c>
      <c r="L160" t="s">
        <v>1320</v>
      </c>
      <c r="M160" s="121">
        <v>1</v>
      </c>
      <c r="N160" s="121">
        <v>1</v>
      </c>
      <c r="O160" s="121">
        <v>0</v>
      </c>
    </row>
    <row r="161" spans="1:15" x14ac:dyDescent="0.35">
      <c r="B161" t="s">
        <v>1050</v>
      </c>
      <c r="C161" s="121">
        <v>1</v>
      </c>
      <c r="D161" s="121">
        <v>1</v>
      </c>
      <c r="E161" s="121">
        <v>0</v>
      </c>
      <c r="L161" t="s">
        <v>1322</v>
      </c>
      <c r="M161" s="121">
        <v>25</v>
      </c>
      <c r="N161" s="121">
        <v>24</v>
      </c>
      <c r="O161" s="121">
        <v>1</v>
      </c>
    </row>
    <row r="162" spans="1:15" x14ac:dyDescent="0.35">
      <c r="B162" t="s">
        <v>1100</v>
      </c>
      <c r="C162" s="121">
        <v>64</v>
      </c>
      <c r="D162" s="121">
        <v>64</v>
      </c>
      <c r="E162" s="121">
        <v>0</v>
      </c>
      <c r="L162" t="s">
        <v>1327</v>
      </c>
      <c r="M162" s="121">
        <v>1</v>
      </c>
      <c r="N162" s="121">
        <v>1</v>
      </c>
      <c r="O162" s="121">
        <v>0</v>
      </c>
    </row>
    <row r="163" spans="1:15" x14ac:dyDescent="0.35">
      <c r="B163" t="s">
        <v>1087</v>
      </c>
      <c r="C163" s="121">
        <v>15</v>
      </c>
      <c r="D163" s="121">
        <v>15</v>
      </c>
      <c r="E163" s="121">
        <v>0</v>
      </c>
      <c r="L163" t="s">
        <v>1328</v>
      </c>
      <c r="M163" s="121">
        <v>1</v>
      </c>
      <c r="N163" s="121">
        <v>1</v>
      </c>
      <c r="O163" s="121">
        <v>0</v>
      </c>
    </row>
    <row r="164" spans="1:15" x14ac:dyDescent="0.35">
      <c r="B164" t="s">
        <v>1107</v>
      </c>
      <c r="C164" s="121">
        <v>1</v>
      </c>
      <c r="D164" s="121">
        <v>1</v>
      </c>
      <c r="E164" s="121">
        <v>0</v>
      </c>
      <c r="L164" t="s">
        <v>1329</v>
      </c>
      <c r="M164" s="121">
        <v>1</v>
      </c>
      <c r="N164" s="121">
        <v>1</v>
      </c>
      <c r="O164" s="121">
        <v>0</v>
      </c>
    </row>
    <row r="165" spans="1:15" x14ac:dyDescent="0.35">
      <c r="B165" t="s">
        <v>1148</v>
      </c>
      <c r="C165" s="121">
        <v>10</v>
      </c>
      <c r="D165" s="121">
        <v>10</v>
      </c>
      <c r="E165" s="121">
        <v>0</v>
      </c>
      <c r="L165" t="s">
        <v>181</v>
      </c>
      <c r="M165" s="121">
        <v>5404</v>
      </c>
      <c r="N165" s="121">
        <v>5032</v>
      </c>
      <c r="O165" s="121">
        <v>372</v>
      </c>
    </row>
    <row r="166" spans="1:15" x14ac:dyDescent="0.35">
      <c r="A166" s="34" t="s">
        <v>184</v>
      </c>
      <c r="B166" s="34"/>
      <c r="C166" s="122">
        <v>720</v>
      </c>
      <c r="D166" s="122">
        <v>719</v>
      </c>
      <c r="E166" s="122">
        <v>1</v>
      </c>
    </row>
    <row r="167" spans="1:15" x14ac:dyDescent="0.35">
      <c r="A167">
        <v>11</v>
      </c>
      <c r="B167" t="s">
        <v>63</v>
      </c>
      <c r="C167" s="121">
        <v>1</v>
      </c>
      <c r="D167" s="121">
        <v>1</v>
      </c>
      <c r="E167" s="121">
        <v>0</v>
      </c>
    </row>
    <row r="168" spans="1:15" x14ac:dyDescent="0.35">
      <c r="B168" t="s">
        <v>19</v>
      </c>
      <c r="C168" s="121">
        <v>56</v>
      </c>
      <c r="D168" s="121">
        <v>56</v>
      </c>
      <c r="E168" s="121">
        <v>0</v>
      </c>
    </row>
    <row r="169" spans="1:15" x14ac:dyDescent="0.35">
      <c r="B169" t="s">
        <v>16</v>
      </c>
      <c r="C169" s="121">
        <v>5</v>
      </c>
      <c r="D169" s="121">
        <v>5</v>
      </c>
      <c r="E169" s="121">
        <v>0</v>
      </c>
    </row>
    <row r="170" spans="1:15" x14ac:dyDescent="0.35">
      <c r="B170" t="s">
        <v>29</v>
      </c>
      <c r="C170" s="121">
        <v>20</v>
      </c>
      <c r="D170" s="121">
        <v>20</v>
      </c>
      <c r="E170" s="121">
        <v>0</v>
      </c>
    </row>
    <row r="171" spans="1:15" x14ac:dyDescent="0.35">
      <c r="B171" t="s">
        <v>28</v>
      </c>
      <c r="C171" s="121">
        <v>85</v>
      </c>
      <c r="D171" s="121">
        <v>85</v>
      </c>
      <c r="E171" s="121">
        <v>0</v>
      </c>
    </row>
    <row r="172" spans="1:15" x14ac:dyDescent="0.35">
      <c r="B172" t="s">
        <v>37</v>
      </c>
      <c r="C172" s="121">
        <v>10</v>
      </c>
      <c r="D172" s="121">
        <v>10</v>
      </c>
      <c r="E172" s="121">
        <v>0</v>
      </c>
    </row>
    <row r="173" spans="1:15" x14ac:dyDescent="0.35">
      <c r="B173" t="s">
        <v>194</v>
      </c>
      <c r="C173" s="121">
        <v>20</v>
      </c>
      <c r="D173" s="121">
        <v>20</v>
      </c>
      <c r="E173" s="121">
        <v>0</v>
      </c>
    </row>
    <row r="174" spans="1:15" x14ac:dyDescent="0.35">
      <c r="B174" t="s">
        <v>196</v>
      </c>
      <c r="C174" s="121">
        <v>3</v>
      </c>
      <c r="D174" s="121">
        <v>3</v>
      </c>
      <c r="E174" s="121">
        <v>0</v>
      </c>
    </row>
    <row r="175" spans="1:15" x14ac:dyDescent="0.35">
      <c r="B175" t="s">
        <v>233</v>
      </c>
      <c r="C175" s="121">
        <v>5</v>
      </c>
      <c r="D175" s="121">
        <v>5</v>
      </c>
      <c r="E175" s="121">
        <v>0</v>
      </c>
    </row>
    <row r="176" spans="1:15" x14ac:dyDescent="0.35">
      <c r="B176" t="s">
        <v>375</v>
      </c>
      <c r="C176" s="121">
        <v>33</v>
      </c>
      <c r="D176" s="121">
        <v>33</v>
      </c>
      <c r="E176" s="121">
        <v>0</v>
      </c>
    </row>
    <row r="177" spans="2:5" x14ac:dyDescent="0.35">
      <c r="B177" t="s">
        <v>405</v>
      </c>
      <c r="C177" s="121">
        <v>8</v>
      </c>
      <c r="D177" s="121">
        <v>8</v>
      </c>
      <c r="E177" s="121">
        <v>0</v>
      </c>
    </row>
    <row r="178" spans="2:5" x14ac:dyDescent="0.35">
      <c r="B178" t="s">
        <v>435</v>
      </c>
      <c r="C178" s="121">
        <v>22</v>
      </c>
      <c r="D178" s="121">
        <v>22</v>
      </c>
      <c r="E178" s="121">
        <v>0</v>
      </c>
    </row>
    <row r="179" spans="2:5" x14ac:dyDescent="0.35">
      <c r="B179" t="s">
        <v>431</v>
      </c>
      <c r="C179" s="121">
        <v>4</v>
      </c>
      <c r="D179" s="121">
        <v>4</v>
      </c>
      <c r="E179" s="121">
        <v>0</v>
      </c>
    </row>
    <row r="180" spans="2:5" x14ac:dyDescent="0.35">
      <c r="B180" t="s">
        <v>491</v>
      </c>
      <c r="C180" s="121">
        <v>4</v>
      </c>
      <c r="D180" s="121">
        <v>4</v>
      </c>
      <c r="E180" s="121">
        <v>0</v>
      </c>
    </row>
    <row r="181" spans="2:5" x14ac:dyDescent="0.35">
      <c r="B181" t="s">
        <v>489</v>
      </c>
      <c r="C181" s="121">
        <v>10</v>
      </c>
      <c r="D181" s="121">
        <v>10</v>
      </c>
      <c r="E181" s="121">
        <v>0</v>
      </c>
    </row>
    <row r="182" spans="2:5" x14ac:dyDescent="0.35">
      <c r="B182" t="s">
        <v>501</v>
      </c>
      <c r="C182" s="121">
        <v>1</v>
      </c>
      <c r="D182" s="121">
        <v>1</v>
      </c>
      <c r="E182" s="121">
        <v>0</v>
      </c>
    </row>
    <row r="183" spans="2:5" x14ac:dyDescent="0.35">
      <c r="B183" t="s">
        <v>518</v>
      </c>
      <c r="C183" s="121">
        <v>10</v>
      </c>
      <c r="D183" s="121">
        <v>10</v>
      </c>
      <c r="E183" s="121">
        <v>0</v>
      </c>
    </row>
    <row r="184" spans="2:5" x14ac:dyDescent="0.35">
      <c r="B184" t="s">
        <v>687</v>
      </c>
      <c r="C184" s="121">
        <v>1</v>
      </c>
      <c r="D184" s="121">
        <v>1</v>
      </c>
      <c r="E184" s="121">
        <v>0</v>
      </c>
    </row>
    <row r="185" spans="2:5" x14ac:dyDescent="0.35">
      <c r="B185" t="s">
        <v>748</v>
      </c>
      <c r="C185" s="121">
        <v>2</v>
      </c>
      <c r="D185" s="121">
        <v>2</v>
      </c>
      <c r="E185" s="121">
        <v>0</v>
      </c>
    </row>
    <row r="186" spans="2:5" x14ac:dyDescent="0.35">
      <c r="B186" t="s">
        <v>763</v>
      </c>
      <c r="C186" s="121">
        <v>8</v>
      </c>
      <c r="D186" s="121">
        <v>8</v>
      </c>
      <c r="E186" s="121">
        <v>0</v>
      </c>
    </row>
    <row r="187" spans="2:5" x14ac:dyDescent="0.35">
      <c r="B187" t="s">
        <v>765</v>
      </c>
      <c r="C187" s="121">
        <v>4</v>
      </c>
      <c r="D187" s="121">
        <v>4</v>
      </c>
      <c r="E187" s="121">
        <v>0</v>
      </c>
    </row>
    <row r="188" spans="2:5" x14ac:dyDescent="0.35">
      <c r="B188" t="s">
        <v>791</v>
      </c>
      <c r="C188" s="121">
        <v>1</v>
      </c>
      <c r="D188" s="121">
        <v>1</v>
      </c>
      <c r="E188" s="121">
        <v>0</v>
      </c>
    </row>
    <row r="189" spans="2:5" x14ac:dyDescent="0.35">
      <c r="B189" t="s">
        <v>842</v>
      </c>
      <c r="C189" s="121">
        <v>6</v>
      </c>
      <c r="D189" s="121">
        <v>6</v>
      </c>
      <c r="E189" s="121">
        <v>0</v>
      </c>
    </row>
    <row r="190" spans="2:5" x14ac:dyDescent="0.35">
      <c r="B190" t="s">
        <v>856</v>
      </c>
      <c r="C190" s="121">
        <v>1</v>
      </c>
      <c r="D190" s="121">
        <v>1</v>
      </c>
      <c r="E190" s="121">
        <v>0</v>
      </c>
    </row>
    <row r="191" spans="2:5" x14ac:dyDescent="0.35">
      <c r="B191" t="s">
        <v>925</v>
      </c>
      <c r="C191" s="121">
        <v>15</v>
      </c>
      <c r="D191" s="121">
        <v>15</v>
      </c>
      <c r="E191" s="121">
        <v>0</v>
      </c>
    </row>
    <row r="192" spans="2:5" x14ac:dyDescent="0.35">
      <c r="B192" t="s">
        <v>957</v>
      </c>
      <c r="C192" s="121">
        <v>12</v>
      </c>
      <c r="D192" s="121">
        <v>6</v>
      </c>
      <c r="E192" s="121">
        <v>6</v>
      </c>
    </row>
    <row r="193" spans="1:5" x14ac:dyDescent="0.35">
      <c r="B193" t="s">
        <v>958</v>
      </c>
      <c r="C193" s="121">
        <v>4</v>
      </c>
      <c r="D193" s="121">
        <v>4</v>
      </c>
      <c r="E193" s="121">
        <v>0</v>
      </c>
    </row>
    <row r="194" spans="1:5" x14ac:dyDescent="0.35">
      <c r="B194" t="s">
        <v>981</v>
      </c>
      <c r="C194" s="121">
        <v>3</v>
      </c>
      <c r="D194" s="121">
        <v>3</v>
      </c>
      <c r="E194" s="121">
        <v>0</v>
      </c>
    </row>
    <row r="195" spans="1:5" x14ac:dyDescent="0.35">
      <c r="B195" t="s">
        <v>979</v>
      </c>
      <c r="C195" s="121">
        <v>5</v>
      </c>
      <c r="D195" s="121">
        <v>5</v>
      </c>
      <c r="E195" s="121">
        <v>0</v>
      </c>
    </row>
    <row r="196" spans="1:5" x14ac:dyDescent="0.35">
      <c r="B196" t="s">
        <v>980</v>
      </c>
      <c r="C196" s="121">
        <v>80</v>
      </c>
      <c r="D196" s="121">
        <v>80</v>
      </c>
      <c r="E196" s="121">
        <v>0</v>
      </c>
    </row>
    <row r="197" spans="1:5" x14ac:dyDescent="0.35">
      <c r="B197" t="s">
        <v>1022</v>
      </c>
      <c r="C197" s="121">
        <v>15</v>
      </c>
      <c r="D197" s="121">
        <v>15</v>
      </c>
      <c r="E197" s="121">
        <v>0</v>
      </c>
    </row>
    <row r="198" spans="1:5" x14ac:dyDescent="0.35">
      <c r="B198" t="s">
        <v>1100</v>
      </c>
      <c r="C198" s="121">
        <v>3</v>
      </c>
      <c r="D198" s="121">
        <v>3</v>
      </c>
      <c r="E198" s="121">
        <v>0</v>
      </c>
    </row>
    <row r="199" spans="1:5" x14ac:dyDescent="0.35">
      <c r="B199" t="s">
        <v>1116</v>
      </c>
      <c r="C199" s="121">
        <v>1</v>
      </c>
      <c r="D199" s="121">
        <v>1</v>
      </c>
      <c r="E199" s="121">
        <v>0</v>
      </c>
    </row>
    <row r="200" spans="1:5" x14ac:dyDescent="0.35">
      <c r="B200" t="s">
        <v>1117</v>
      </c>
      <c r="C200" s="121">
        <v>4</v>
      </c>
      <c r="D200" s="121">
        <v>4</v>
      </c>
      <c r="E200" s="121">
        <v>0</v>
      </c>
    </row>
    <row r="201" spans="1:5" x14ac:dyDescent="0.35">
      <c r="B201" t="s">
        <v>1118</v>
      </c>
      <c r="C201" s="121">
        <v>4</v>
      </c>
      <c r="D201" s="121">
        <v>4</v>
      </c>
      <c r="E201" s="121">
        <v>0</v>
      </c>
    </row>
    <row r="202" spans="1:5" x14ac:dyDescent="0.35">
      <c r="B202" t="s">
        <v>1133</v>
      </c>
      <c r="C202" s="121">
        <v>12</v>
      </c>
      <c r="D202" s="121">
        <v>2</v>
      </c>
      <c r="E202" s="121">
        <v>10</v>
      </c>
    </row>
    <row r="203" spans="1:5" x14ac:dyDescent="0.35">
      <c r="B203" t="s">
        <v>1147</v>
      </c>
      <c r="C203" s="121">
        <v>12</v>
      </c>
      <c r="D203" s="121">
        <v>12</v>
      </c>
      <c r="E203" s="121">
        <v>0</v>
      </c>
    </row>
    <row r="204" spans="1:5" x14ac:dyDescent="0.35">
      <c r="B204" t="s">
        <v>1145</v>
      </c>
      <c r="C204" s="121">
        <v>5</v>
      </c>
      <c r="D204" s="121">
        <v>5</v>
      </c>
      <c r="E204" s="121">
        <v>0</v>
      </c>
    </row>
    <row r="205" spans="1:5" x14ac:dyDescent="0.35">
      <c r="B205" t="s">
        <v>1164</v>
      </c>
      <c r="C205" s="121">
        <v>1</v>
      </c>
      <c r="D205" s="121">
        <v>1</v>
      </c>
      <c r="E205" s="121">
        <v>0</v>
      </c>
    </row>
    <row r="206" spans="1:5" x14ac:dyDescent="0.35">
      <c r="B206" t="s">
        <v>1202</v>
      </c>
      <c r="C206" s="121">
        <v>1</v>
      </c>
      <c r="D206" s="121">
        <v>1</v>
      </c>
      <c r="E206" s="121">
        <v>0</v>
      </c>
    </row>
    <row r="207" spans="1:5" x14ac:dyDescent="0.35">
      <c r="A207" s="34" t="s">
        <v>188</v>
      </c>
      <c r="B207" s="34"/>
      <c r="C207" s="122">
        <v>497</v>
      </c>
      <c r="D207" s="122">
        <v>481</v>
      </c>
      <c r="E207" s="122">
        <v>16</v>
      </c>
    </row>
    <row r="208" spans="1:5" x14ac:dyDescent="0.35">
      <c r="A208">
        <v>12</v>
      </c>
      <c r="B208" t="s">
        <v>19</v>
      </c>
      <c r="C208" s="121">
        <v>32</v>
      </c>
      <c r="D208" s="121">
        <v>32</v>
      </c>
      <c r="E208" s="121">
        <v>0</v>
      </c>
    </row>
    <row r="209" spans="2:5" x14ac:dyDescent="0.35">
      <c r="B209" t="s">
        <v>179</v>
      </c>
      <c r="C209" s="121">
        <v>4</v>
      </c>
      <c r="D209" s="121">
        <v>4</v>
      </c>
      <c r="E209" s="121">
        <v>0</v>
      </c>
    </row>
    <row r="210" spans="2:5" x14ac:dyDescent="0.35">
      <c r="B210" t="s">
        <v>176</v>
      </c>
      <c r="C210" s="121">
        <v>16</v>
      </c>
      <c r="D210" s="121">
        <v>16</v>
      </c>
      <c r="E210" s="121">
        <v>0</v>
      </c>
    </row>
    <row r="211" spans="2:5" x14ac:dyDescent="0.35">
      <c r="B211" t="s">
        <v>16</v>
      </c>
      <c r="C211" s="121">
        <v>10</v>
      </c>
      <c r="D211" s="121">
        <v>10</v>
      </c>
      <c r="E211" s="121">
        <v>0</v>
      </c>
    </row>
    <row r="212" spans="2:5" x14ac:dyDescent="0.35">
      <c r="B212" t="s">
        <v>17</v>
      </c>
      <c r="C212" s="121">
        <v>2</v>
      </c>
      <c r="D212" s="121">
        <v>2</v>
      </c>
      <c r="E212" s="121">
        <v>0</v>
      </c>
    </row>
    <row r="213" spans="2:5" x14ac:dyDescent="0.35">
      <c r="B213" t="s">
        <v>64</v>
      </c>
      <c r="C213" s="121">
        <v>20</v>
      </c>
      <c r="D213" s="121">
        <v>20</v>
      </c>
      <c r="E213" s="121">
        <v>0</v>
      </c>
    </row>
    <row r="214" spans="2:5" x14ac:dyDescent="0.35">
      <c r="B214" t="s">
        <v>15</v>
      </c>
      <c r="C214" s="121">
        <v>1</v>
      </c>
      <c r="D214" s="121">
        <v>1</v>
      </c>
      <c r="E214" s="121">
        <v>0</v>
      </c>
    </row>
    <row r="215" spans="2:5" x14ac:dyDescent="0.35">
      <c r="B215" t="s">
        <v>14</v>
      </c>
      <c r="C215" s="121">
        <v>5</v>
      </c>
      <c r="D215" s="121">
        <v>5</v>
      </c>
      <c r="E215" s="121">
        <v>0</v>
      </c>
    </row>
    <row r="216" spans="2:5" x14ac:dyDescent="0.35">
      <c r="B216" t="s">
        <v>28</v>
      </c>
      <c r="C216" s="121">
        <v>120</v>
      </c>
      <c r="D216" s="121">
        <v>120</v>
      </c>
      <c r="E216" s="121">
        <v>0</v>
      </c>
    </row>
    <row r="217" spans="2:5" x14ac:dyDescent="0.35">
      <c r="B217" t="s">
        <v>236</v>
      </c>
      <c r="C217" s="121">
        <v>4</v>
      </c>
      <c r="D217" s="121">
        <v>4</v>
      </c>
      <c r="E217" s="121">
        <v>0</v>
      </c>
    </row>
    <row r="218" spans="2:5" x14ac:dyDescent="0.35">
      <c r="B218" t="s">
        <v>229</v>
      </c>
      <c r="C218" s="121">
        <v>2</v>
      </c>
      <c r="D218" s="121">
        <v>2</v>
      </c>
      <c r="E218" s="121">
        <v>0</v>
      </c>
    </row>
    <row r="219" spans="2:5" x14ac:dyDescent="0.35">
      <c r="B219" t="s">
        <v>233</v>
      </c>
      <c r="C219" s="121">
        <v>3</v>
      </c>
      <c r="D219" s="121">
        <v>3</v>
      </c>
      <c r="E219" s="121">
        <v>0</v>
      </c>
    </row>
    <row r="220" spans="2:5" x14ac:dyDescent="0.35">
      <c r="B220" t="s">
        <v>265</v>
      </c>
      <c r="C220" s="121">
        <v>1</v>
      </c>
      <c r="D220" s="121">
        <v>1</v>
      </c>
      <c r="E220" s="121">
        <v>0</v>
      </c>
    </row>
    <row r="221" spans="2:5" x14ac:dyDescent="0.35">
      <c r="B221" t="s">
        <v>356</v>
      </c>
      <c r="C221" s="121">
        <v>5</v>
      </c>
      <c r="D221" s="121">
        <v>5</v>
      </c>
      <c r="E221" s="121">
        <v>0</v>
      </c>
    </row>
    <row r="222" spans="2:5" x14ac:dyDescent="0.35">
      <c r="B222" t="s">
        <v>357</v>
      </c>
      <c r="C222" s="121">
        <v>1</v>
      </c>
      <c r="D222" s="121">
        <v>1</v>
      </c>
      <c r="E222" s="121">
        <v>0</v>
      </c>
    </row>
    <row r="223" spans="2:5" x14ac:dyDescent="0.35">
      <c r="B223" t="s">
        <v>358</v>
      </c>
      <c r="C223" s="121">
        <v>4</v>
      </c>
      <c r="D223" s="121">
        <v>4</v>
      </c>
      <c r="E223" s="121">
        <v>0</v>
      </c>
    </row>
    <row r="224" spans="2:5" x14ac:dyDescent="0.35">
      <c r="B224" t="s">
        <v>365</v>
      </c>
      <c r="C224" s="121">
        <v>1</v>
      </c>
      <c r="D224" s="121">
        <v>1</v>
      </c>
      <c r="E224" s="121">
        <v>0</v>
      </c>
    </row>
    <row r="225" spans="2:5" x14ac:dyDescent="0.35">
      <c r="B225" t="s">
        <v>405</v>
      </c>
      <c r="C225" s="121">
        <v>20</v>
      </c>
      <c r="D225" s="121">
        <v>20</v>
      </c>
      <c r="E225" s="121">
        <v>0</v>
      </c>
    </row>
    <row r="226" spans="2:5" x14ac:dyDescent="0.35">
      <c r="B226" t="s">
        <v>435</v>
      </c>
      <c r="C226" s="121">
        <v>1</v>
      </c>
      <c r="D226" s="121">
        <v>1</v>
      </c>
      <c r="E226" s="121">
        <v>0</v>
      </c>
    </row>
    <row r="227" spans="2:5" x14ac:dyDescent="0.35">
      <c r="B227" t="s">
        <v>489</v>
      </c>
      <c r="C227" s="121">
        <v>10</v>
      </c>
      <c r="D227" s="121">
        <v>10</v>
      </c>
      <c r="E227" s="121">
        <v>0</v>
      </c>
    </row>
    <row r="228" spans="2:5" x14ac:dyDescent="0.35">
      <c r="B228" t="s">
        <v>575</v>
      </c>
      <c r="C228" s="121">
        <v>5</v>
      </c>
      <c r="D228" s="121">
        <v>5</v>
      </c>
      <c r="E228" s="121">
        <v>0</v>
      </c>
    </row>
    <row r="229" spans="2:5" x14ac:dyDescent="0.35">
      <c r="B229" t="s">
        <v>573</v>
      </c>
      <c r="C229" s="121">
        <v>2</v>
      </c>
      <c r="D229" s="121">
        <v>2</v>
      </c>
      <c r="E229" s="121">
        <v>0</v>
      </c>
    </row>
    <row r="230" spans="2:5" x14ac:dyDescent="0.35">
      <c r="B230" t="s">
        <v>568</v>
      </c>
      <c r="C230" s="121">
        <v>1</v>
      </c>
      <c r="D230" s="121">
        <v>1</v>
      </c>
      <c r="E230" s="121">
        <v>0</v>
      </c>
    </row>
    <row r="231" spans="2:5" x14ac:dyDescent="0.35">
      <c r="B231" t="s">
        <v>583</v>
      </c>
      <c r="C231" s="121">
        <v>10</v>
      </c>
      <c r="D231" s="121">
        <v>10</v>
      </c>
      <c r="E231" s="121">
        <v>0</v>
      </c>
    </row>
    <row r="232" spans="2:5" x14ac:dyDescent="0.35">
      <c r="B232" t="s">
        <v>591</v>
      </c>
      <c r="C232" s="121">
        <v>12</v>
      </c>
      <c r="D232" s="121">
        <v>12</v>
      </c>
      <c r="E232" s="121">
        <v>0</v>
      </c>
    </row>
    <row r="233" spans="2:5" x14ac:dyDescent="0.35">
      <c r="B233" t="s">
        <v>592</v>
      </c>
      <c r="C233" s="121">
        <v>2</v>
      </c>
      <c r="D233" s="121">
        <v>2</v>
      </c>
      <c r="E233" s="121">
        <v>0</v>
      </c>
    </row>
    <row r="234" spans="2:5" x14ac:dyDescent="0.35">
      <c r="B234" t="s">
        <v>593</v>
      </c>
      <c r="C234" s="121">
        <v>4</v>
      </c>
      <c r="D234" s="121">
        <v>4</v>
      </c>
      <c r="E234" s="121">
        <v>0</v>
      </c>
    </row>
    <row r="235" spans="2:5" x14ac:dyDescent="0.35">
      <c r="B235" t="s">
        <v>579</v>
      </c>
      <c r="C235" s="121">
        <v>20</v>
      </c>
      <c r="D235" s="121">
        <v>20</v>
      </c>
      <c r="E235" s="121">
        <v>0</v>
      </c>
    </row>
    <row r="236" spans="2:5" x14ac:dyDescent="0.35">
      <c r="B236" t="s">
        <v>614</v>
      </c>
      <c r="C236" s="121">
        <v>40</v>
      </c>
      <c r="D236" s="121">
        <v>40</v>
      </c>
      <c r="E236" s="121">
        <v>0</v>
      </c>
    </row>
    <row r="237" spans="2:5" x14ac:dyDescent="0.35">
      <c r="B237" t="s">
        <v>613</v>
      </c>
      <c r="C237" s="121">
        <v>20</v>
      </c>
      <c r="D237" s="121">
        <v>20</v>
      </c>
      <c r="E237" s="121">
        <v>0</v>
      </c>
    </row>
    <row r="238" spans="2:5" x14ac:dyDescent="0.35">
      <c r="B238" t="s">
        <v>643</v>
      </c>
      <c r="C238" s="121">
        <v>4</v>
      </c>
      <c r="D238" s="121">
        <v>4</v>
      </c>
      <c r="E238" s="121">
        <v>0</v>
      </c>
    </row>
    <row r="239" spans="2:5" x14ac:dyDescent="0.35">
      <c r="B239" t="s">
        <v>687</v>
      </c>
      <c r="C239" s="121">
        <v>1</v>
      </c>
      <c r="D239" s="121">
        <v>1</v>
      </c>
      <c r="E239" s="121">
        <v>0</v>
      </c>
    </row>
    <row r="240" spans="2:5" x14ac:dyDescent="0.35">
      <c r="B240" t="s">
        <v>765</v>
      </c>
      <c r="C240" s="121">
        <v>6</v>
      </c>
      <c r="D240" s="121">
        <v>6</v>
      </c>
      <c r="E240" s="121">
        <v>0</v>
      </c>
    </row>
    <row r="241" spans="1:5" x14ac:dyDescent="0.35">
      <c r="B241" t="s">
        <v>856</v>
      </c>
      <c r="C241" s="121">
        <v>1</v>
      </c>
      <c r="D241" s="121">
        <v>1</v>
      </c>
      <c r="E241" s="121">
        <v>0</v>
      </c>
    </row>
    <row r="242" spans="1:5" x14ac:dyDescent="0.35">
      <c r="B242" t="s">
        <v>892</v>
      </c>
      <c r="C242" s="121">
        <v>1</v>
      </c>
      <c r="D242" s="121">
        <v>1</v>
      </c>
      <c r="E242" s="121">
        <v>0</v>
      </c>
    </row>
    <row r="243" spans="1:5" x14ac:dyDescent="0.35">
      <c r="B243" t="s">
        <v>925</v>
      </c>
      <c r="C243" s="121">
        <v>15</v>
      </c>
      <c r="D243" s="121">
        <v>15</v>
      </c>
      <c r="E243" s="121">
        <v>0</v>
      </c>
    </row>
    <row r="244" spans="1:5" x14ac:dyDescent="0.35">
      <c r="B244" t="s">
        <v>979</v>
      </c>
      <c r="C244" s="121">
        <v>50</v>
      </c>
      <c r="D244" s="121">
        <v>50</v>
      </c>
      <c r="E244" s="121">
        <v>0</v>
      </c>
    </row>
    <row r="245" spans="1:5" x14ac:dyDescent="0.35">
      <c r="B245" t="s">
        <v>980</v>
      </c>
      <c r="C245" s="121">
        <v>80</v>
      </c>
      <c r="D245" s="121">
        <v>80</v>
      </c>
      <c r="E245" s="121">
        <v>0</v>
      </c>
    </row>
    <row r="246" spans="1:5" x14ac:dyDescent="0.35">
      <c r="B246" t="s">
        <v>1049</v>
      </c>
      <c r="C246" s="121">
        <v>8</v>
      </c>
      <c r="D246" s="121">
        <v>8</v>
      </c>
      <c r="E246" s="121">
        <v>0</v>
      </c>
    </row>
    <row r="247" spans="1:5" x14ac:dyDescent="0.35">
      <c r="B247" t="s">
        <v>1087</v>
      </c>
      <c r="C247" s="121">
        <v>50</v>
      </c>
      <c r="D247" s="121">
        <v>50</v>
      </c>
      <c r="E247" s="121">
        <v>0</v>
      </c>
    </row>
    <row r="248" spans="1:5" x14ac:dyDescent="0.35">
      <c r="B248" t="s">
        <v>1173</v>
      </c>
      <c r="C248" s="121">
        <v>2</v>
      </c>
      <c r="D248" s="121">
        <v>1</v>
      </c>
      <c r="E248" s="121">
        <v>1</v>
      </c>
    </row>
    <row r="249" spans="1:5" x14ac:dyDescent="0.35">
      <c r="B249" t="s">
        <v>1174</v>
      </c>
      <c r="C249" s="121">
        <v>2</v>
      </c>
      <c r="D249" s="121">
        <v>1</v>
      </c>
      <c r="E249" s="121">
        <v>1</v>
      </c>
    </row>
    <row r="250" spans="1:5" x14ac:dyDescent="0.35">
      <c r="B250" t="s">
        <v>1208</v>
      </c>
      <c r="C250" s="121">
        <v>1</v>
      </c>
      <c r="D250" s="121">
        <v>1</v>
      </c>
      <c r="E250" s="121">
        <v>0</v>
      </c>
    </row>
    <row r="251" spans="1:5" x14ac:dyDescent="0.35">
      <c r="A251" s="34" t="s">
        <v>208</v>
      </c>
      <c r="B251" s="34"/>
      <c r="C251" s="122">
        <v>599</v>
      </c>
      <c r="D251" s="122">
        <v>597</v>
      </c>
      <c r="E251" s="122">
        <v>2</v>
      </c>
    </row>
    <row r="252" spans="1:5" x14ac:dyDescent="0.35">
      <c r="A252">
        <v>1</v>
      </c>
      <c r="B252" t="s">
        <v>19</v>
      </c>
      <c r="C252" s="121">
        <v>20</v>
      </c>
      <c r="D252" s="121">
        <v>12</v>
      </c>
      <c r="E252" s="121">
        <v>8</v>
      </c>
    </row>
    <row r="253" spans="1:5" x14ac:dyDescent="0.35">
      <c r="B253" t="s">
        <v>29</v>
      </c>
      <c r="C253" s="121">
        <v>20</v>
      </c>
      <c r="D253" s="121">
        <v>20</v>
      </c>
      <c r="E253" s="121">
        <v>0</v>
      </c>
    </row>
    <row r="254" spans="1:5" x14ac:dyDescent="0.35">
      <c r="B254" t="s">
        <v>28</v>
      </c>
      <c r="C254" s="121">
        <v>40</v>
      </c>
      <c r="D254" s="121">
        <v>40</v>
      </c>
      <c r="E254" s="121">
        <v>0</v>
      </c>
    </row>
    <row r="255" spans="1:5" x14ac:dyDescent="0.35">
      <c r="B255" t="s">
        <v>194</v>
      </c>
      <c r="C255" s="121">
        <v>32</v>
      </c>
      <c r="D255" s="121">
        <v>32</v>
      </c>
      <c r="E255" s="121">
        <v>0</v>
      </c>
    </row>
    <row r="256" spans="1:5" x14ac:dyDescent="0.35">
      <c r="B256" t="s">
        <v>213</v>
      </c>
      <c r="C256" s="121">
        <v>2</v>
      </c>
      <c r="D256" s="121">
        <v>2</v>
      </c>
      <c r="E256" s="121">
        <v>0</v>
      </c>
    </row>
    <row r="257" spans="2:5" x14ac:dyDescent="0.35">
      <c r="B257" t="s">
        <v>214</v>
      </c>
      <c r="C257" s="121">
        <v>2</v>
      </c>
      <c r="D257" s="121">
        <v>2</v>
      </c>
      <c r="E257" s="121">
        <v>0</v>
      </c>
    </row>
    <row r="258" spans="2:5" x14ac:dyDescent="0.35">
      <c r="B258" t="s">
        <v>229</v>
      </c>
      <c r="C258" s="121">
        <v>2</v>
      </c>
      <c r="D258" s="121">
        <v>2</v>
      </c>
      <c r="E258" s="121">
        <v>0</v>
      </c>
    </row>
    <row r="259" spans="2:5" x14ac:dyDescent="0.35">
      <c r="B259" t="s">
        <v>234</v>
      </c>
      <c r="C259" s="121">
        <v>2</v>
      </c>
      <c r="D259" s="121">
        <v>2</v>
      </c>
      <c r="E259" s="121">
        <v>0</v>
      </c>
    </row>
    <row r="260" spans="2:5" x14ac:dyDescent="0.35">
      <c r="B260" t="s">
        <v>231</v>
      </c>
      <c r="C260" s="121">
        <v>1</v>
      </c>
      <c r="D260" s="121">
        <v>1</v>
      </c>
      <c r="E260" s="121">
        <v>0</v>
      </c>
    </row>
    <row r="261" spans="2:5" x14ac:dyDescent="0.35">
      <c r="B261" t="s">
        <v>232</v>
      </c>
      <c r="C261" s="121">
        <v>3</v>
      </c>
      <c r="D261" s="121">
        <v>3</v>
      </c>
      <c r="E261" s="121">
        <v>0</v>
      </c>
    </row>
    <row r="262" spans="2:5" x14ac:dyDescent="0.35">
      <c r="B262" t="s">
        <v>233</v>
      </c>
      <c r="C262" s="121">
        <v>1</v>
      </c>
      <c r="D262" s="121">
        <v>1</v>
      </c>
      <c r="E262" s="121">
        <v>0</v>
      </c>
    </row>
    <row r="263" spans="2:5" x14ac:dyDescent="0.35">
      <c r="B263" t="s">
        <v>239</v>
      </c>
      <c r="C263" s="121">
        <v>16</v>
      </c>
      <c r="D263" s="121">
        <v>11</v>
      </c>
      <c r="E263" s="121">
        <v>5</v>
      </c>
    </row>
    <row r="264" spans="2:5" x14ac:dyDescent="0.35">
      <c r="B264" t="s">
        <v>238</v>
      </c>
      <c r="C264" s="121">
        <v>1</v>
      </c>
      <c r="D264" s="121">
        <v>1</v>
      </c>
      <c r="E264" s="121">
        <v>0</v>
      </c>
    </row>
    <row r="265" spans="2:5" x14ac:dyDescent="0.35">
      <c r="B265" t="s">
        <v>245</v>
      </c>
      <c r="C265" s="121">
        <v>24</v>
      </c>
      <c r="D265" s="121">
        <v>24</v>
      </c>
      <c r="E265" s="121">
        <v>0</v>
      </c>
    </row>
    <row r="266" spans="2:5" x14ac:dyDescent="0.35">
      <c r="B266" t="s">
        <v>265</v>
      </c>
      <c r="C266" s="121">
        <v>1</v>
      </c>
      <c r="D266" s="121">
        <v>1</v>
      </c>
      <c r="E266" s="121">
        <v>0</v>
      </c>
    </row>
    <row r="267" spans="2:5" x14ac:dyDescent="0.35">
      <c r="B267" t="s">
        <v>405</v>
      </c>
      <c r="C267" s="121">
        <v>20</v>
      </c>
      <c r="D267" s="121">
        <v>20</v>
      </c>
      <c r="E267" s="121">
        <v>0</v>
      </c>
    </row>
    <row r="268" spans="2:5" x14ac:dyDescent="0.35">
      <c r="B268" t="s">
        <v>489</v>
      </c>
      <c r="C268" s="121">
        <v>17</v>
      </c>
      <c r="D268" s="121">
        <v>17</v>
      </c>
      <c r="E268" s="121">
        <v>0</v>
      </c>
    </row>
    <row r="269" spans="2:5" x14ac:dyDescent="0.35">
      <c r="B269" t="s">
        <v>583</v>
      </c>
      <c r="C269" s="121">
        <v>16</v>
      </c>
      <c r="D269" s="121">
        <v>16</v>
      </c>
      <c r="E269" s="121">
        <v>0</v>
      </c>
    </row>
    <row r="270" spans="2:5" x14ac:dyDescent="0.35">
      <c r="B270" t="s">
        <v>624</v>
      </c>
      <c r="C270" s="121">
        <v>44</v>
      </c>
      <c r="D270" s="121">
        <v>44</v>
      </c>
      <c r="E270" s="121">
        <v>0</v>
      </c>
    </row>
    <row r="271" spans="2:5" x14ac:dyDescent="0.35">
      <c r="B271" t="s">
        <v>625</v>
      </c>
      <c r="C271" s="121">
        <v>13</v>
      </c>
      <c r="D271" s="121">
        <v>13</v>
      </c>
      <c r="E271" s="121">
        <v>0</v>
      </c>
    </row>
    <row r="272" spans="2:5" x14ac:dyDescent="0.35">
      <c r="B272" t="s">
        <v>656</v>
      </c>
      <c r="C272" s="121">
        <v>1</v>
      </c>
      <c r="D272" s="121">
        <v>1</v>
      </c>
      <c r="E272" s="121">
        <v>0</v>
      </c>
    </row>
    <row r="273" spans="2:5" x14ac:dyDescent="0.35">
      <c r="B273" t="s">
        <v>643</v>
      </c>
      <c r="C273" s="121">
        <v>4</v>
      </c>
      <c r="D273" s="121">
        <v>4</v>
      </c>
      <c r="E273" s="121">
        <v>0</v>
      </c>
    </row>
    <row r="274" spans="2:5" x14ac:dyDescent="0.35">
      <c r="B274" t="s">
        <v>632</v>
      </c>
      <c r="C274" s="121">
        <v>20</v>
      </c>
      <c r="D274" s="121">
        <v>20</v>
      </c>
      <c r="E274" s="121">
        <v>0</v>
      </c>
    </row>
    <row r="275" spans="2:5" x14ac:dyDescent="0.35">
      <c r="B275" t="s">
        <v>653</v>
      </c>
      <c r="C275" s="121">
        <v>2</v>
      </c>
      <c r="D275" s="121">
        <v>2</v>
      </c>
      <c r="E275" s="121">
        <v>0</v>
      </c>
    </row>
    <row r="276" spans="2:5" x14ac:dyDescent="0.35">
      <c r="B276" t="s">
        <v>655</v>
      </c>
      <c r="C276" s="121">
        <v>10</v>
      </c>
      <c r="D276" s="121">
        <v>10</v>
      </c>
      <c r="E276" s="121">
        <v>0</v>
      </c>
    </row>
    <row r="277" spans="2:5" x14ac:dyDescent="0.35">
      <c r="B277" t="s">
        <v>675</v>
      </c>
      <c r="C277" s="121">
        <v>2</v>
      </c>
      <c r="D277" s="121">
        <v>1</v>
      </c>
      <c r="E277" s="121">
        <v>1</v>
      </c>
    </row>
    <row r="278" spans="2:5" x14ac:dyDescent="0.35">
      <c r="B278" t="s">
        <v>683</v>
      </c>
      <c r="C278" s="121">
        <v>12</v>
      </c>
      <c r="D278" s="121">
        <v>12</v>
      </c>
      <c r="E278" s="121">
        <v>0</v>
      </c>
    </row>
    <row r="279" spans="2:5" x14ac:dyDescent="0.35">
      <c r="B279" t="s">
        <v>763</v>
      </c>
      <c r="C279" s="121">
        <v>32</v>
      </c>
      <c r="D279" s="121">
        <v>32</v>
      </c>
      <c r="E279" s="121">
        <v>0</v>
      </c>
    </row>
    <row r="280" spans="2:5" x14ac:dyDescent="0.35">
      <c r="B280" t="s">
        <v>765</v>
      </c>
      <c r="C280" s="121">
        <v>6</v>
      </c>
      <c r="D280" s="121">
        <v>6</v>
      </c>
      <c r="E280" s="121">
        <v>0</v>
      </c>
    </row>
    <row r="281" spans="2:5" x14ac:dyDescent="0.35">
      <c r="B281" t="s">
        <v>842</v>
      </c>
      <c r="C281" s="121">
        <v>4</v>
      </c>
      <c r="D281" s="121">
        <v>4</v>
      </c>
      <c r="E281" s="121">
        <v>0</v>
      </c>
    </row>
    <row r="282" spans="2:5" x14ac:dyDescent="0.35">
      <c r="B282" t="s">
        <v>880</v>
      </c>
      <c r="C282" s="121">
        <v>40</v>
      </c>
      <c r="D282" s="121">
        <v>40</v>
      </c>
      <c r="E282" s="121">
        <v>0</v>
      </c>
    </row>
    <row r="283" spans="2:5" x14ac:dyDescent="0.35">
      <c r="B283" t="s">
        <v>925</v>
      </c>
      <c r="C283" s="121">
        <v>15</v>
      </c>
      <c r="D283" s="121">
        <v>15</v>
      </c>
      <c r="E283" s="121">
        <v>0</v>
      </c>
    </row>
    <row r="284" spans="2:5" x14ac:dyDescent="0.35">
      <c r="B284" t="s">
        <v>981</v>
      </c>
      <c r="C284" s="121">
        <v>3</v>
      </c>
      <c r="D284" s="121">
        <v>2</v>
      </c>
      <c r="E284" s="121">
        <v>1</v>
      </c>
    </row>
    <row r="285" spans="2:5" x14ac:dyDescent="0.35">
      <c r="B285" t="s">
        <v>980</v>
      </c>
      <c r="C285" s="121">
        <v>80</v>
      </c>
      <c r="D285" s="121">
        <v>80</v>
      </c>
      <c r="E285" s="121">
        <v>0</v>
      </c>
    </row>
    <row r="286" spans="2:5" x14ac:dyDescent="0.35">
      <c r="B286" t="s">
        <v>1022</v>
      </c>
      <c r="C286" s="121">
        <v>50</v>
      </c>
      <c r="D286" s="121">
        <v>38</v>
      </c>
      <c r="E286" s="121">
        <v>12</v>
      </c>
    </row>
    <row r="287" spans="2:5" x14ac:dyDescent="0.35">
      <c r="B287" t="s">
        <v>1049</v>
      </c>
      <c r="C287" s="121">
        <v>96</v>
      </c>
      <c r="D287" s="121">
        <v>48</v>
      </c>
      <c r="E287" s="121">
        <v>48</v>
      </c>
    </row>
    <row r="288" spans="2:5" x14ac:dyDescent="0.35">
      <c r="B288" t="s">
        <v>1100</v>
      </c>
      <c r="C288" s="121">
        <v>50</v>
      </c>
      <c r="D288" s="121">
        <v>50</v>
      </c>
      <c r="E288" s="121">
        <v>0</v>
      </c>
    </row>
    <row r="289" spans="1:5" x14ac:dyDescent="0.35">
      <c r="B289" t="s">
        <v>1240</v>
      </c>
      <c r="C289" s="121">
        <v>100</v>
      </c>
      <c r="D289" s="121">
        <v>74</v>
      </c>
      <c r="E289" s="121">
        <v>26</v>
      </c>
    </row>
    <row r="290" spans="1:5" x14ac:dyDescent="0.35">
      <c r="B290" t="s">
        <v>1244</v>
      </c>
      <c r="C290" s="121">
        <v>2</v>
      </c>
      <c r="D290" s="121">
        <v>2</v>
      </c>
      <c r="E290" s="121">
        <v>0</v>
      </c>
    </row>
    <row r="291" spans="1:5" x14ac:dyDescent="0.35">
      <c r="B291" t="s">
        <v>1250</v>
      </c>
      <c r="C291" s="121">
        <v>2</v>
      </c>
      <c r="D291" s="121">
        <v>2</v>
      </c>
      <c r="E291" s="121">
        <v>0</v>
      </c>
    </row>
    <row r="292" spans="1:5" x14ac:dyDescent="0.35">
      <c r="B292" t="s">
        <v>1251</v>
      </c>
      <c r="C292" s="121">
        <v>1</v>
      </c>
      <c r="D292" s="121"/>
      <c r="E292" s="121">
        <v>1</v>
      </c>
    </row>
    <row r="293" spans="1:5" x14ac:dyDescent="0.35">
      <c r="B293" t="s">
        <v>1252</v>
      </c>
      <c r="C293" s="121">
        <v>1</v>
      </c>
      <c r="D293" s="121">
        <v>1</v>
      </c>
      <c r="E293" s="121">
        <v>0</v>
      </c>
    </row>
    <row r="294" spans="1:5" x14ac:dyDescent="0.35">
      <c r="B294" t="s">
        <v>1253</v>
      </c>
      <c r="C294" s="121">
        <v>1</v>
      </c>
      <c r="D294" s="121">
        <v>1</v>
      </c>
      <c r="E294" s="121">
        <v>0</v>
      </c>
    </row>
    <row r="295" spans="1:5" x14ac:dyDescent="0.35">
      <c r="B295" t="s">
        <v>1254</v>
      </c>
      <c r="C295" s="121">
        <v>2</v>
      </c>
      <c r="D295" s="121">
        <v>2</v>
      </c>
      <c r="E295" s="121">
        <v>0</v>
      </c>
    </row>
    <row r="296" spans="1:5" x14ac:dyDescent="0.35">
      <c r="A296" s="34" t="s">
        <v>244</v>
      </c>
      <c r="B296" s="34"/>
      <c r="C296" s="122">
        <v>813</v>
      </c>
      <c r="D296" s="122">
        <v>711</v>
      </c>
      <c r="E296" s="122">
        <v>102</v>
      </c>
    </row>
    <row r="297" spans="1:5" x14ac:dyDescent="0.35">
      <c r="A297">
        <v>2</v>
      </c>
      <c r="B297" t="s">
        <v>19</v>
      </c>
      <c r="C297" s="121">
        <v>44</v>
      </c>
      <c r="D297" s="121">
        <v>32</v>
      </c>
      <c r="E297" s="121">
        <v>12</v>
      </c>
    </row>
    <row r="298" spans="1:5" x14ac:dyDescent="0.35">
      <c r="B298" t="s">
        <v>16</v>
      </c>
      <c r="C298" s="121">
        <v>11</v>
      </c>
      <c r="D298" s="121">
        <v>11</v>
      </c>
      <c r="E298" s="121">
        <v>0</v>
      </c>
    </row>
    <row r="299" spans="1:5" x14ac:dyDescent="0.35">
      <c r="B299" t="s">
        <v>29</v>
      </c>
      <c r="C299" s="121">
        <v>40</v>
      </c>
      <c r="D299" s="121">
        <v>40</v>
      </c>
      <c r="E299" s="121">
        <v>0</v>
      </c>
    </row>
    <row r="300" spans="1:5" x14ac:dyDescent="0.35">
      <c r="B300" t="s">
        <v>64</v>
      </c>
      <c r="C300" s="121">
        <v>55</v>
      </c>
      <c r="D300" s="121">
        <v>35</v>
      </c>
      <c r="E300" s="121">
        <v>20</v>
      </c>
    </row>
    <row r="301" spans="1:5" x14ac:dyDescent="0.35">
      <c r="B301" t="s">
        <v>28</v>
      </c>
      <c r="C301" s="121">
        <v>40</v>
      </c>
      <c r="D301" s="121">
        <v>40</v>
      </c>
      <c r="E301" s="121">
        <v>0</v>
      </c>
    </row>
    <row r="302" spans="1:5" x14ac:dyDescent="0.35">
      <c r="B302" t="s">
        <v>194</v>
      </c>
      <c r="C302" s="121">
        <v>20</v>
      </c>
      <c r="D302" s="121">
        <v>20</v>
      </c>
      <c r="E302" s="121">
        <v>0</v>
      </c>
    </row>
    <row r="303" spans="1:5" x14ac:dyDescent="0.35">
      <c r="B303" t="s">
        <v>229</v>
      </c>
      <c r="C303" s="121">
        <v>1</v>
      </c>
      <c r="D303" s="121">
        <v>1</v>
      </c>
      <c r="E303" s="121">
        <v>0</v>
      </c>
    </row>
    <row r="304" spans="1:5" x14ac:dyDescent="0.35">
      <c r="B304" t="s">
        <v>233</v>
      </c>
      <c r="C304" s="121">
        <v>2</v>
      </c>
      <c r="D304" s="121">
        <v>2</v>
      </c>
      <c r="E304" s="121">
        <v>0</v>
      </c>
    </row>
    <row r="305" spans="2:5" x14ac:dyDescent="0.35">
      <c r="B305" t="s">
        <v>245</v>
      </c>
      <c r="C305" s="121">
        <v>12</v>
      </c>
      <c r="D305" s="121">
        <v>12</v>
      </c>
      <c r="E305" s="121">
        <v>0</v>
      </c>
    </row>
    <row r="306" spans="2:5" x14ac:dyDescent="0.35">
      <c r="B306" t="s">
        <v>254</v>
      </c>
      <c r="C306" s="121">
        <v>2</v>
      </c>
      <c r="D306" s="121">
        <v>2</v>
      </c>
      <c r="E306" s="121">
        <v>0</v>
      </c>
    </row>
    <row r="307" spans="2:5" x14ac:dyDescent="0.35">
      <c r="B307" t="s">
        <v>270</v>
      </c>
      <c r="C307" s="121">
        <v>3</v>
      </c>
      <c r="D307" s="121">
        <v>3</v>
      </c>
      <c r="E307" s="121">
        <v>0</v>
      </c>
    </row>
    <row r="308" spans="2:5" x14ac:dyDescent="0.35">
      <c r="B308" t="s">
        <v>365</v>
      </c>
      <c r="C308" s="121">
        <v>1</v>
      </c>
      <c r="D308" s="121">
        <v>1</v>
      </c>
      <c r="E308" s="121">
        <v>0</v>
      </c>
    </row>
    <row r="309" spans="2:5" x14ac:dyDescent="0.35">
      <c r="B309" t="s">
        <v>405</v>
      </c>
      <c r="C309" s="121">
        <v>1</v>
      </c>
      <c r="D309" s="121">
        <v>1</v>
      </c>
      <c r="E309" s="121">
        <v>0</v>
      </c>
    </row>
    <row r="310" spans="2:5" x14ac:dyDescent="0.35">
      <c r="B310" t="s">
        <v>625</v>
      </c>
      <c r="C310" s="121">
        <v>10</v>
      </c>
      <c r="D310" s="121">
        <v>10</v>
      </c>
      <c r="E310" s="121">
        <v>0</v>
      </c>
    </row>
    <row r="311" spans="2:5" x14ac:dyDescent="0.35">
      <c r="B311" t="s">
        <v>656</v>
      </c>
      <c r="C311" s="121">
        <v>1</v>
      </c>
      <c r="D311" s="121">
        <v>1</v>
      </c>
      <c r="E311" s="121">
        <v>0</v>
      </c>
    </row>
    <row r="312" spans="2:5" x14ac:dyDescent="0.35">
      <c r="B312" t="s">
        <v>687</v>
      </c>
      <c r="C312" s="121">
        <v>1</v>
      </c>
      <c r="D312" s="121">
        <v>1</v>
      </c>
      <c r="E312" s="121">
        <v>0</v>
      </c>
    </row>
    <row r="313" spans="2:5" x14ac:dyDescent="0.35">
      <c r="B313" t="s">
        <v>720</v>
      </c>
      <c r="C313" s="121">
        <v>2</v>
      </c>
      <c r="D313" s="121">
        <v>2</v>
      </c>
      <c r="E313" s="121">
        <v>0</v>
      </c>
    </row>
    <row r="314" spans="2:5" x14ac:dyDescent="0.35">
      <c r="B314" t="s">
        <v>748</v>
      </c>
      <c r="C314" s="121">
        <v>1</v>
      </c>
      <c r="D314" s="121">
        <v>1</v>
      </c>
      <c r="E314" s="121">
        <v>0</v>
      </c>
    </row>
    <row r="315" spans="2:5" x14ac:dyDescent="0.35">
      <c r="B315" t="s">
        <v>763</v>
      </c>
      <c r="C315" s="121">
        <v>60</v>
      </c>
      <c r="D315" s="121">
        <v>10</v>
      </c>
      <c r="E315" s="121">
        <v>50</v>
      </c>
    </row>
    <row r="316" spans="2:5" x14ac:dyDescent="0.35">
      <c r="B316" t="s">
        <v>765</v>
      </c>
      <c r="C316" s="121">
        <v>6</v>
      </c>
      <c r="D316" s="121">
        <v>4</v>
      </c>
      <c r="E316" s="121">
        <v>2</v>
      </c>
    </row>
    <row r="317" spans="2:5" x14ac:dyDescent="0.35">
      <c r="B317" t="s">
        <v>791</v>
      </c>
      <c r="C317" s="121">
        <v>16</v>
      </c>
      <c r="D317" s="121">
        <v>7</v>
      </c>
      <c r="E317" s="121">
        <v>9</v>
      </c>
    </row>
    <row r="318" spans="2:5" x14ac:dyDescent="0.35">
      <c r="B318" t="s">
        <v>880</v>
      </c>
      <c r="C318" s="121">
        <v>40</v>
      </c>
      <c r="D318" s="121">
        <v>27</v>
      </c>
      <c r="E318" s="121">
        <v>13</v>
      </c>
    </row>
    <row r="319" spans="2:5" x14ac:dyDescent="0.35">
      <c r="B319" t="s">
        <v>892</v>
      </c>
      <c r="C319" s="121">
        <v>2</v>
      </c>
      <c r="D319" s="121"/>
      <c r="E319" s="121">
        <v>2</v>
      </c>
    </row>
    <row r="320" spans="2:5" x14ac:dyDescent="0.35">
      <c r="B320" t="s">
        <v>925</v>
      </c>
      <c r="C320" s="121">
        <v>21</v>
      </c>
      <c r="D320" s="121">
        <v>3</v>
      </c>
      <c r="E320" s="121">
        <v>18</v>
      </c>
    </row>
    <row r="321" spans="1:5" x14ac:dyDescent="0.35">
      <c r="B321" t="s">
        <v>956</v>
      </c>
      <c r="C321" s="121">
        <v>1</v>
      </c>
      <c r="D321" s="121">
        <v>1</v>
      </c>
      <c r="E321" s="121">
        <v>0</v>
      </c>
    </row>
    <row r="322" spans="1:5" x14ac:dyDescent="0.35">
      <c r="B322" t="s">
        <v>981</v>
      </c>
      <c r="C322" s="121">
        <v>2</v>
      </c>
      <c r="D322" s="121"/>
      <c r="E322" s="121">
        <v>2</v>
      </c>
    </row>
    <row r="323" spans="1:5" x14ac:dyDescent="0.35">
      <c r="B323" t="s">
        <v>979</v>
      </c>
      <c r="C323" s="121">
        <v>10</v>
      </c>
      <c r="D323" s="121"/>
      <c r="E323" s="121">
        <v>10</v>
      </c>
    </row>
    <row r="324" spans="1:5" x14ac:dyDescent="0.35">
      <c r="B324" t="s">
        <v>980</v>
      </c>
      <c r="C324" s="121">
        <v>40</v>
      </c>
      <c r="D324" s="121">
        <v>40</v>
      </c>
      <c r="E324" s="121">
        <v>0</v>
      </c>
    </row>
    <row r="325" spans="1:5" x14ac:dyDescent="0.35">
      <c r="B325" t="s">
        <v>1022</v>
      </c>
      <c r="C325" s="121">
        <v>23</v>
      </c>
      <c r="D325" s="121"/>
      <c r="E325" s="121">
        <v>23</v>
      </c>
    </row>
    <row r="326" spans="1:5" x14ac:dyDescent="0.35">
      <c r="B326" t="s">
        <v>1100</v>
      </c>
      <c r="C326" s="121">
        <v>160</v>
      </c>
      <c r="D326" s="121">
        <v>71</v>
      </c>
      <c r="E326" s="121">
        <v>89</v>
      </c>
    </row>
    <row r="327" spans="1:5" x14ac:dyDescent="0.35">
      <c r="B327" t="s">
        <v>1116</v>
      </c>
      <c r="C327" s="121">
        <v>1</v>
      </c>
      <c r="D327" s="121">
        <v>1</v>
      </c>
      <c r="E327" s="121">
        <v>0</v>
      </c>
    </row>
    <row r="328" spans="1:5" x14ac:dyDescent="0.35">
      <c r="B328" t="s">
        <v>1314</v>
      </c>
      <c r="C328" s="121">
        <v>1</v>
      </c>
      <c r="D328" s="121">
        <v>1</v>
      </c>
      <c r="E328" s="121">
        <v>0</v>
      </c>
    </row>
    <row r="329" spans="1:5" x14ac:dyDescent="0.35">
      <c r="B329" t="s">
        <v>1316</v>
      </c>
      <c r="C329" s="121">
        <v>6</v>
      </c>
      <c r="D329" s="121">
        <v>6</v>
      </c>
      <c r="E329" s="121">
        <v>0</v>
      </c>
    </row>
    <row r="330" spans="1:5" x14ac:dyDescent="0.35">
      <c r="B330" t="s">
        <v>1318</v>
      </c>
      <c r="C330" s="121">
        <v>18</v>
      </c>
      <c r="D330" s="121">
        <v>18</v>
      </c>
      <c r="E330" s="121">
        <v>0</v>
      </c>
    </row>
    <row r="331" spans="1:5" x14ac:dyDescent="0.35">
      <c r="B331" t="s">
        <v>1320</v>
      </c>
      <c r="C331" s="121">
        <v>1</v>
      </c>
      <c r="D331" s="121">
        <v>1</v>
      </c>
      <c r="E331" s="121">
        <v>0</v>
      </c>
    </row>
    <row r="332" spans="1:5" x14ac:dyDescent="0.35">
      <c r="B332" t="s">
        <v>1322</v>
      </c>
      <c r="C332" s="121">
        <v>25</v>
      </c>
      <c r="D332" s="121">
        <v>24</v>
      </c>
      <c r="E332" s="121">
        <v>1</v>
      </c>
    </row>
    <row r="333" spans="1:5" x14ac:dyDescent="0.35">
      <c r="B333" t="s">
        <v>1327</v>
      </c>
      <c r="C333" s="121">
        <v>1</v>
      </c>
      <c r="D333" s="121">
        <v>1</v>
      </c>
      <c r="E333" s="121">
        <v>0</v>
      </c>
    </row>
    <row r="334" spans="1:5" x14ac:dyDescent="0.35">
      <c r="B334" t="s">
        <v>1328</v>
      </c>
      <c r="C334" s="121">
        <v>1</v>
      </c>
      <c r="D334" s="121">
        <v>1</v>
      </c>
      <c r="E334" s="121">
        <v>0</v>
      </c>
    </row>
    <row r="335" spans="1:5" x14ac:dyDescent="0.35">
      <c r="B335" t="s">
        <v>1329</v>
      </c>
      <c r="C335" s="121">
        <v>1</v>
      </c>
      <c r="D335" s="121">
        <v>1</v>
      </c>
      <c r="E335" s="121">
        <v>0</v>
      </c>
    </row>
    <row r="336" spans="1:5" x14ac:dyDescent="0.35">
      <c r="A336" s="34" t="s">
        <v>269</v>
      </c>
      <c r="B336" s="34"/>
      <c r="C336" s="122">
        <v>683</v>
      </c>
      <c r="D336" s="122">
        <v>432</v>
      </c>
      <c r="E336" s="122">
        <v>251</v>
      </c>
    </row>
    <row r="337" spans="1:5" x14ac:dyDescent="0.35">
      <c r="A337">
        <v>4</v>
      </c>
      <c r="B337" t="s">
        <v>19</v>
      </c>
      <c r="C337" s="121">
        <v>40</v>
      </c>
      <c r="D337" s="121">
        <v>40</v>
      </c>
      <c r="E337" s="121">
        <v>0</v>
      </c>
    </row>
    <row r="338" spans="1:5" x14ac:dyDescent="0.35">
      <c r="B338" t="s">
        <v>16</v>
      </c>
      <c r="C338" s="121">
        <v>5</v>
      </c>
      <c r="D338" s="121">
        <v>5</v>
      </c>
      <c r="E338" s="121">
        <v>0</v>
      </c>
    </row>
    <row r="339" spans="1:5" x14ac:dyDescent="0.35">
      <c r="B339" t="s">
        <v>17</v>
      </c>
      <c r="C339" s="121">
        <v>2</v>
      </c>
      <c r="D339" s="121">
        <v>2</v>
      </c>
      <c r="E339" s="121">
        <v>0</v>
      </c>
    </row>
    <row r="340" spans="1:5" x14ac:dyDescent="0.35">
      <c r="B340" t="s">
        <v>29</v>
      </c>
      <c r="C340" s="121">
        <v>31</v>
      </c>
      <c r="D340" s="121">
        <v>31</v>
      </c>
      <c r="E340" s="121">
        <v>0</v>
      </c>
    </row>
    <row r="341" spans="1:5" x14ac:dyDescent="0.35">
      <c r="B341" t="s">
        <v>64</v>
      </c>
      <c r="C341" s="121">
        <v>15</v>
      </c>
      <c r="D341" s="121">
        <v>15</v>
      </c>
      <c r="E341" s="121">
        <v>0</v>
      </c>
    </row>
    <row r="342" spans="1:5" x14ac:dyDescent="0.35">
      <c r="B342" t="s">
        <v>28</v>
      </c>
      <c r="C342" s="121">
        <v>120</v>
      </c>
      <c r="D342" s="121">
        <v>120</v>
      </c>
      <c r="E342" s="121">
        <v>0</v>
      </c>
    </row>
    <row r="343" spans="1:5" x14ac:dyDescent="0.35">
      <c r="B343" t="s">
        <v>233</v>
      </c>
      <c r="C343" s="121">
        <v>2</v>
      </c>
      <c r="D343" s="121">
        <v>2</v>
      </c>
      <c r="E343" s="121">
        <v>0</v>
      </c>
    </row>
    <row r="344" spans="1:5" x14ac:dyDescent="0.35">
      <c r="B344" t="s">
        <v>356</v>
      </c>
      <c r="C344" s="121">
        <v>6</v>
      </c>
      <c r="D344" s="121">
        <v>6</v>
      </c>
      <c r="E344" s="121">
        <v>0</v>
      </c>
    </row>
    <row r="345" spans="1:5" x14ac:dyDescent="0.35">
      <c r="B345" t="s">
        <v>357</v>
      </c>
      <c r="C345" s="121">
        <v>2</v>
      </c>
      <c r="D345" s="121">
        <v>2</v>
      </c>
      <c r="E345" s="121">
        <v>0</v>
      </c>
    </row>
    <row r="346" spans="1:5" x14ac:dyDescent="0.35">
      <c r="B346" t="s">
        <v>358</v>
      </c>
      <c r="C346" s="121">
        <v>2</v>
      </c>
      <c r="D346" s="121">
        <v>2</v>
      </c>
      <c r="E346" s="121">
        <v>0</v>
      </c>
    </row>
    <row r="347" spans="1:5" x14ac:dyDescent="0.35">
      <c r="B347" t="s">
        <v>359</v>
      </c>
      <c r="C347" s="121">
        <v>10</v>
      </c>
      <c r="D347" s="121">
        <v>10</v>
      </c>
      <c r="E347" s="121">
        <v>0</v>
      </c>
    </row>
    <row r="348" spans="1:5" x14ac:dyDescent="0.35">
      <c r="B348" t="s">
        <v>643</v>
      </c>
      <c r="C348" s="121">
        <v>4</v>
      </c>
      <c r="D348" s="121">
        <v>4</v>
      </c>
      <c r="E348" s="121">
        <v>0</v>
      </c>
    </row>
    <row r="349" spans="1:5" x14ac:dyDescent="0.35">
      <c r="B349" t="s">
        <v>675</v>
      </c>
      <c r="C349" s="121">
        <v>2</v>
      </c>
      <c r="D349" s="121">
        <v>2</v>
      </c>
      <c r="E349" s="121">
        <v>0</v>
      </c>
    </row>
    <row r="350" spans="1:5" x14ac:dyDescent="0.35">
      <c r="B350" t="s">
        <v>687</v>
      </c>
      <c r="C350" s="121">
        <v>1</v>
      </c>
      <c r="D350" s="121">
        <v>1</v>
      </c>
      <c r="E350" s="121">
        <v>0</v>
      </c>
    </row>
    <row r="351" spans="1:5" x14ac:dyDescent="0.35">
      <c r="B351" t="s">
        <v>729</v>
      </c>
      <c r="C351" s="121">
        <v>83</v>
      </c>
      <c r="D351" s="121">
        <v>83</v>
      </c>
      <c r="E351" s="121">
        <v>0</v>
      </c>
    </row>
    <row r="352" spans="1:5" x14ac:dyDescent="0.35">
      <c r="B352" t="s">
        <v>744</v>
      </c>
      <c r="C352" s="121">
        <v>19</v>
      </c>
      <c r="D352" s="121">
        <v>19</v>
      </c>
      <c r="E352" s="121">
        <v>0</v>
      </c>
    </row>
    <row r="353" spans="1:5" x14ac:dyDescent="0.35">
      <c r="B353" t="s">
        <v>763</v>
      </c>
      <c r="C353" s="121">
        <v>20</v>
      </c>
      <c r="D353" s="121">
        <v>20</v>
      </c>
      <c r="E353" s="121">
        <v>0</v>
      </c>
    </row>
    <row r="354" spans="1:5" x14ac:dyDescent="0.35">
      <c r="B354" t="s">
        <v>765</v>
      </c>
      <c r="C354" s="121">
        <v>9</v>
      </c>
      <c r="D354" s="121">
        <v>9</v>
      </c>
      <c r="E354" s="121">
        <v>0</v>
      </c>
    </row>
    <row r="355" spans="1:5" x14ac:dyDescent="0.35">
      <c r="B355" t="s">
        <v>764</v>
      </c>
      <c r="C355" s="121">
        <v>1</v>
      </c>
      <c r="D355" s="121">
        <v>1</v>
      </c>
      <c r="E355" s="121">
        <v>0</v>
      </c>
    </row>
    <row r="356" spans="1:5" x14ac:dyDescent="0.35">
      <c r="B356" t="s">
        <v>787</v>
      </c>
      <c r="C356" s="121">
        <v>2</v>
      </c>
      <c r="D356" s="121">
        <v>2</v>
      </c>
      <c r="E356" s="121">
        <v>0</v>
      </c>
    </row>
    <row r="357" spans="1:5" x14ac:dyDescent="0.35">
      <c r="B357" t="s">
        <v>791</v>
      </c>
      <c r="C357" s="121">
        <v>21</v>
      </c>
      <c r="D357" s="121">
        <v>21</v>
      </c>
      <c r="E357" s="121">
        <v>0</v>
      </c>
    </row>
    <row r="358" spans="1:5" x14ac:dyDescent="0.35">
      <c r="B358" t="s">
        <v>813</v>
      </c>
      <c r="C358" s="121">
        <v>28</v>
      </c>
      <c r="D358" s="121">
        <v>28</v>
      </c>
      <c r="E358" s="121">
        <v>0</v>
      </c>
    </row>
    <row r="359" spans="1:5" x14ac:dyDescent="0.35">
      <c r="B359" t="s">
        <v>814</v>
      </c>
      <c r="C359" s="121">
        <v>15</v>
      </c>
      <c r="D359" s="121">
        <v>15</v>
      </c>
      <c r="E359" s="121">
        <v>0</v>
      </c>
    </row>
    <row r="360" spans="1:5" x14ac:dyDescent="0.35">
      <c r="B360" t="s">
        <v>815</v>
      </c>
      <c r="C360" s="121">
        <v>20</v>
      </c>
      <c r="D360" s="121">
        <v>20</v>
      </c>
      <c r="E360" s="121">
        <v>0</v>
      </c>
    </row>
    <row r="361" spans="1:5" x14ac:dyDescent="0.35">
      <c r="B361" t="s">
        <v>816</v>
      </c>
      <c r="C361" s="121">
        <v>10</v>
      </c>
      <c r="D361" s="121">
        <v>10</v>
      </c>
      <c r="E361" s="121">
        <v>0</v>
      </c>
    </row>
    <row r="362" spans="1:5" x14ac:dyDescent="0.35">
      <c r="B362" t="s">
        <v>818</v>
      </c>
      <c r="C362" s="121">
        <v>1</v>
      </c>
      <c r="D362" s="121">
        <v>1</v>
      </c>
      <c r="E362" s="121">
        <v>0</v>
      </c>
    </row>
    <row r="363" spans="1:5" x14ac:dyDescent="0.35">
      <c r="B363" t="s">
        <v>900</v>
      </c>
      <c r="C363" s="121">
        <v>20</v>
      </c>
      <c r="D363" s="121">
        <v>20</v>
      </c>
      <c r="E363" s="121">
        <v>0</v>
      </c>
    </row>
    <row r="364" spans="1:5" x14ac:dyDescent="0.35">
      <c r="B364" t="s">
        <v>981</v>
      </c>
      <c r="C364" s="121">
        <v>3</v>
      </c>
      <c r="D364" s="121">
        <v>3</v>
      </c>
      <c r="E364" s="121">
        <v>0</v>
      </c>
    </row>
    <row r="365" spans="1:5" x14ac:dyDescent="0.35">
      <c r="A365" s="34" t="s">
        <v>340</v>
      </c>
      <c r="B365" s="34"/>
      <c r="C365" s="122">
        <v>494</v>
      </c>
      <c r="D365" s="122">
        <v>494</v>
      </c>
      <c r="E365" s="122">
        <v>0</v>
      </c>
    </row>
    <row r="366" spans="1:5" x14ac:dyDescent="0.35">
      <c r="A366">
        <v>5</v>
      </c>
      <c r="B366" t="s">
        <v>19</v>
      </c>
      <c r="C366" s="121">
        <v>12</v>
      </c>
      <c r="D366" s="121">
        <v>12</v>
      </c>
      <c r="E366" s="121">
        <v>0</v>
      </c>
    </row>
    <row r="367" spans="1:5" x14ac:dyDescent="0.35">
      <c r="B367" t="s">
        <v>31</v>
      </c>
      <c r="C367" s="121">
        <v>4</v>
      </c>
      <c r="D367" s="121">
        <v>4</v>
      </c>
      <c r="E367" s="121">
        <v>0</v>
      </c>
    </row>
    <row r="368" spans="1:5" x14ac:dyDescent="0.35">
      <c r="B368" t="s">
        <v>29</v>
      </c>
      <c r="C368" s="121">
        <v>20</v>
      </c>
      <c r="D368" s="121">
        <v>20</v>
      </c>
      <c r="E368" s="121">
        <v>0</v>
      </c>
    </row>
    <row r="369" spans="2:5" x14ac:dyDescent="0.35">
      <c r="B369" t="s">
        <v>64</v>
      </c>
      <c r="C369" s="121">
        <v>25</v>
      </c>
      <c r="D369" s="121">
        <v>25</v>
      </c>
      <c r="E369" s="121">
        <v>0</v>
      </c>
    </row>
    <row r="370" spans="2:5" x14ac:dyDescent="0.35">
      <c r="B370" t="s">
        <v>233</v>
      </c>
      <c r="C370" s="121">
        <v>2</v>
      </c>
      <c r="D370" s="121">
        <v>2</v>
      </c>
      <c r="E370" s="121">
        <v>0</v>
      </c>
    </row>
    <row r="371" spans="2:5" x14ac:dyDescent="0.35">
      <c r="B371" t="s">
        <v>245</v>
      </c>
      <c r="C371" s="121">
        <v>12</v>
      </c>
      <c r="D371" s="121">
        <v>12</v>
      </c>
      <c r="E371" s="121">
        <v>0</v>
      </c>
    </row>
    <row r="372" spans="2:5" x14ac:dyDescent="0.35">
      <c r="B372" t="s">
        <v>356</v>
      </c>
      <c r="C372" s="121">
        <v>3</v>
      </c>
      <c r="D372" s="121">
        <v>3</v>
      </c>
      <c r="E372" s="121">
        <v>0</v>
      </c>
    </row>
    <row r="373" spans="2:5" x14ac:dyDescent="0.35">
      <c r="B373" t="s">
        <v>365</v>
      </c>
      <c r="C373" s="121">
        <v>1</v>
      </c>
      <c r="D373" s="121">
        <v>1</v>
      </c>
      <c r="E373" s="121">
        <v>0</v>
      </c>
    </row>
    <row r="374" spans="2:5" x14ac:dyDescent="0.35">
      <c r="B374" t="s">
        <v>373</v>
      </c>
      <c r="C374" s="121">
        <v>1</v>
      </c>
      <c r="D374" s="121">
        <v>1</v>
      </c>
      <c r="E374" s="121">
        <v>0</v>
      </c>
    </row>
    <row r="375" spans="2:5" x14ac:dyDescent="0.35">
      <c r="B375" t="s">
        <v>375</v>
      </c>
      <c r="C375" s="121">
        <v>16</v>
      </c>
      <c r="D375" s="121">
        <v>16</v>
      </c>
      <c r="E375" s="121">
        <v>0</v>
      </c>
    </row>
    <row r="376" spans="2:5" x14ac:dyDescent="0.35">
      <c r="B376" t="s">
        <v>378</v>
      </c>
      <c r="C376" s="121">
        <v>16</v>
      </c>
      <c r="D376" s="121">
        <v>16</v>
      </c>
      <c r="E376" s="121">
        <v>0</v>
      </c>
    </row>
    <row r="377" spans="2:5" x14ac:dyDescent="0.35">
      <c r="B377" t="s">
        <v>687</v>
      </c>
      <c r="C377" s="121">
        <v>1</v>
      </c>
      <c r="D377" s="121">
        <v>1</v>
      </c>
      <c r="E377" s="121">
        <v>0</v>
      </c>
    </row>
    <row r="378" spans="2:5" x14ac:dyDescent="0.35">
      <c r="B378" t="s">
        <v>729</v>
      </c>
      <c r="C378" s="121">
        <v>60</v>
      </c>
      <c r="D378" s="121">
        <v>60</v>
      </c>
      <c r="E378" s="121">
        <v>0</v>
      </c>
    </row>
    <row r="379" spans="2:5" x14ac:dyDescent="0.35">
      <c r="B379" t="s">
        <v>728</v>
      </c>
      <c r="C379" s="121">
        <v>16</v>
      </c>
      <c r="D379" s="121">
        <v>16</v>
      </c>
      <c r="E379" s="121">
        <v>0</v>
      </c>
    </row>
    <row r="380" spans="2:5" x14ac:dyDescent="0.35">
      <c r="B380" t="s">
        <v>763</v>
      </c>
      <c r="C380" s="121">
        <v>24</v>
      </c>
      <c r="D380" s="121">
        <v>24</v>
      </c>
      <c r="E380" s="121">
        <v>0</v>
      </c>
    </row>
    <row r="381" spans="2:5" x14ac:dyDescent="0.35">
      <c r="B381" t="s">
        <v>765</v>
      </c>
      <c r="C381" s="121">
        <v>5</v>
      </c>
      <c r="D381" s="121">
        <v>5</v>
      </c>
      <c r="E381" s="121">
        <v>0</v>
      </c>
    </row>
    <row r="382" spans="2:5" x14ac:dyDescent="0.35">
      <c r="B382" t="s">
        <v>813</v>
      </c>
      <c r="C382" s="121">
        <v>20</v>
      </c>
      <c r="D382" s="121">
        <v>20</v>
      </c>
      <c r="E382" s="121">
        <v>0</v>
      </c>
    </row>
    <row r="383" spans="2:5" x14ac:dyDescent="0.35">
      <c r="B383" t="s">
        <v>818</v>
      </c>
      <c r="C383" s="121">
        <v>1</v>
      </c>
      <c r="D383" s="121">
        <v>1</v>
      </c>
      <c r="E383" s="121">
        <v>0</v>
      </c>
    </row>
    <row r="384" spans="2:5" x14ac:dyDescent="0.35">
      <c r="B384" t="s">
        <v>841</v>
      </c>
      <c r="C384" s="121">
        <v>2</v>
      </c>
      <c r="D384" s="121">
        <v>2</v>
      </c>
      <c r="E384" s="121">
        <v>0</v>
      </c>
    </row>
    <row r="385" spans="1:5" x14ac:dyDescent="0.35">
      <c r="B385" t="s">
        <v>843</v>
      </c>
      <c r="C385" s="121">
        <v>1</v>
      </c>
      <c r="D385" s="121">
        <v>1</v>
      </c>
      <c r="E385" s="121">
        <v>0</v>
      </c>
    </row>
    <row r="386" spans="1:5" x14ac:dyDescent="0.35">
      <c r="B386" t="s">
        <v>842</v>
      </c>
      <c r="C386" s="121">
        <v>1</v>
      </c>
      <c r="D386" s="121">
        <v>1</v>
      </c>
      <c r="E386" s="121">
        <v>0</v>
      </c>
    </row>
    <row r="387" spans="1:5" x14ac:dyDescent="0.35">
      <c r="B387" t="s">
        <v>856</v>
      </c>
      <c r="C387" s="121">
        <v>1</v>
      </c>
      <c r="D387" s="121">
        <v>1</v>
      </c>
      <c r="E387" s="121">
        <v>0</v>
      </c>
    </row>
    <row r="388" spans="1:5" x14ac:dyDescent="0.35">
      <c r="B388" t="s">
        <v>862</v>
      </c>
      <c r="C388" s="121">
        <v>20</v>
      </c>
      <c r="D388" s="121">
        <v>20</v>
      </c>
      <c r="E388" s="121">
        <v>0</v>
      </c>
    </row>
    <row r="389" spans="1:5" x14ac:dyDescent="0.35">
      <c r="B389" t="s">
        <v>869</v>
      </c>
      <c r="C389" s="121">
        <v>1</v>
      </c>
      <c r="D389" s="121">
        <v>1</v>
      </c>
      <c r="E389" s="121">
        <v>0</v>
      </c>
    </row>
    <row r="390" spans="1:5" x14ac:dyDescent="0.35">
      <c r="B390" t="s">
        <v>880</v>
      </c>
      <c r="C390" s="121">
        <v>40</v>
      </c>
      <c r="D390" s="121">
        <v>40</v>
      </c>
      <c r="E390" s="121">
        <v>0</v>
      </c>
    </row>
    <row r="391" spans="1:5" x14ac:dyDescent="0.35">
      <c r="B391" t="s">
        <v>895</v>
      </c>
      <c r="C391" s="121">
        <v>15</v>
      </c>
      <c r="D391" s="121">
        <v>15</v>
      </c>
      <c r="E391" s="121">
        <v>0</v>
      </c>
    </row>
    <row r="392" spans="1:5" x14ac:dyDescent="0.35">
      <c r="B392" t="s">
        <v>892</v>
      </c>
      <c r="C392" s="121">
        <v>1</v>
      </c>
      <c r="D392" s="121">
        <v>1</v>
      </c>
      <c r="E392" s="121">
        <v>0</v>
      </c>
    </row>
    <row r="393" spans="1:5" x14ac:dyDescent="0.35">
      <c r="B393" t="s">
        <v>925</v>
      </c>
      <c r="C393" s="121">
        <v>15</v>
      </c>
      <c r="D393" s="121">
        <v>15</v>
      </c>
      <c r="E393" s="121">
        <v>0</v>
      </c>
    </row>
    <row r="394" spans="1:5" x14ac:dyDescent="0.35">
      <c r="A394" s="34" t="s">
        <v>395</v>
      </c>
      <c r="B394" s="34"/>
      <c r="C394" s="122">
        <v>336</v>
      </c>
      <c r="D394" s="122">
        <v>336</v>
      </c>
      <c r="E394" s="122">
        <v>0</v>
      </c>
    </row>
    <row r="395" spans="1:5" x14ac:dyDescent="0.35">
      <c r="A395" t="s">
        <v>181</v>
      </c>
      <c r="C395" s="121">
        <v>5404</v>
      </c>
      <c r="D395" s="121">
        <v>5032</v>
      </c>
      <c r="E395" s="121">
        <v>372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3:E165"/>
  <sheetViews>
    <sheetView topLeftCell="A3" workbookViewId="0">
      <selection activeCell="E166" sqref="E166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3" spans="2:5" x14ac:dyDescent="0.35">
      <c r="C3" t="s">
        <v>190</v>
      </c>
    </row>
    <row r="4" spans="2:5" x14ac:dyDescent="0.35">
      <c r="B4" t="s">
        <v>178</v>
      </c>
      <c r="C4" t="s">
        <v>191</v>
      </c>
      <c r="D4" t="s">
        <v>192</v>
      </c>
      <c r="E4" t="s">
        <v>189</v>
      </c>
    </row>
    <row r="5" spans="2:5" hidden="1" x14ac:dyDescent="0.35">
      <c r="B5" t="s">
        <v>134</v>
      </c>
      <c r="C5">
        <v>2</v>
      </c>
      <c r="D5">
        <v>2</v>
      </c>
      <c r="E5">
        <v>0</v>
      </c>
    </row>
    <row r="6" spans="2:5" hidden="1" x14ac:dyDescent="0.35">
      <c r="B6" t="s">
        <v>63</v>
      </c>
      <c r="C6">
        <v>2</v>
      </c>
      <c r="D6">
        <v>2</v>
      </c>
      <c r="E6">
        <v>0</v>
      </c>
    </row>
    <row r="7" spans="2:5" x14ac:dyDescent="0.35">
      <c r="B7" t="s">
        <v>19</v>
      </c>
      <c r="C7">
        <v>304</v>
      </c>
      <c r="D7">
        <v>284</v>
      </c>
      <c r="E7">
        <v>20</v>
      </c>
    </row>
    <row r="8" spans="2:5" hidden="1" x14ac:dyDescent="0.35">
      <c r="B8" t="s">
        <v>179</v>
      </c>
      <c r="C8">
        <v>4</v>
      </c>
      <c r="D8">
        <v>4</v>
      </c>
      <c r="E8">
        <v>0</v>
      </c>
    </row>
    <row r="9" spans="2:5" hidden="1" x14ac:dyDescent="0.35">
      <c r="B9" t="s">
        <v>180</v>
      </c>
      <c r="C9">
        <v>61</v>
      </c>
      <c r="D9">
        <v>61</v>
      </c>
      <c r="E9">
        <v>0</v>
      </c>
    </row>
    <row r="10" spans="2:5" hidden="1" x14ac:dyDescent="0.35">
      <c r="B10" t="s">
        <v>176</v>
      </c>
      <c r="C10">
        <v>56</v>
      </c>
      <c r="D10">
        <v>56</v>
      </c>
      <c r="E10">
        <v>0</v>
      </c>
    </row>
    <row r="11" spans="2:5" hidden="1" x14ac:dyDescent="0.35">
      <c r="B11" t="s">
        <v>177</v>
      </c>
      <c r="C11">
        <v>42</v>
      </c>
      <c r="D11">
        <v>42</v>
      </c>
      <c r="E11">
        <v>0</v>
      </c>
    </row>
    <row r="12" spans="2:5" hidden="1" x14ac:dyDescent="0.35">
      <c r="B12" t="s">
        <v>16</v>
      </c>
      <c r="C12">
        <v>96</v>
      </c>
      <c r="D12">
        <v>96</v>
      </c>
      <c r="E12">
        <v>0</v>
      </c>
    </row>
    <row r="13" spans="2:5" hidden="1" x14ac:dyDescent="0.35">
      <c r="B13" t="s">
        <v>55</v>
      </c>
      <c r="C13">
        <v>4</v>
      </c>
      <c r="D13">
        <v>4</v>
      </c>
      <c r="E13">
        <v>0</v>
      </c>
    </row>
    <row r="14" spans="2:5" hidden="1" x14ac:dyDescent="0.35">
      <c r="B14" t="s">
        <v>17</v>
      </c>
      <c r="C14">
        <v>14</v>
      </c>
      <c r="D14">
        <v>14</v>
      </c>
      <c r="E14">
        <v>0</v>
      </c>
    </row>
    <row r="15" spans="2:5" hidden="1" x14ac:dyDescent="0.35">
      <c r="B15" t="s">
        <v>31</v>
      </c>
      <c r="C15">
        <v>13</v>
      </c>
      <c r="D15">
        <v>13</v>
      </c>
      <c r="E15">
        <v>0</v>
      </c>
    </row>
    <row r="16" spans="2:5" hidden="1" x14ac:dyDescent="0.35">
      <c r="B16" t="s">
        <v>29</v>
      </c>
      <c r="C16">
        <v>210</v>
      </c>
      <c r="D16">
        <v>210</v>
      </c>
      <c r="E16">
        <v>0</v>
      </c>
    </row>
    <row r="17" spans="2:5" hidden="1" x14ac:dyDescent="0.35">
      <c r="B17" t="s">
        <v>153</v>
      </c>
      <c r="C17">
        <v>1</v>
      </c>
      <c r="D17">
        <v>1</v>
      </c>
      <c r="E17">
        <v>0</v>
      </c>
    </row>
    <row r="18" spans="2:5" hidden="1" x14ac:dyDescent="0.35">
      <c r="B18" t="s">
        <v>139</v>
      </c>
      <c r="C18">
        <v>1</v>
      </c>
      <c r="D18">
        <v>1</v>
      </c>
      <c r="E18">
        <v>0</v>
      </c>
    </row>
    <row r="19" spans="2:5" x14ac:dyDescent="0.35">
      <c r="B19" t="s">
        <v>64</v>
      </c>
      <c r="C19">
        <v>167</v>
      </c>
      <c r="D19">
        <v>147</v>
      </c>
      <c r="E19">
        <v>20</v>
      </c>
    </row>
    <row r="20" spans="2:5" hidden="1" x14ac:dyDescent="0.35">
      <c r="B20" t="s">
        <v>15</v>
      </c>
      <c r="C20">
        <v>3</v>
      </c>
      <c r="D20">
        <v>3</v>
      </c>
      <c r="E20">
        <v>0</v>
      </c>
    </row>
    <row r="21" spans="2:5" hidden="1" x14ac:dyDescent="0.35">
      <c r="B21" t="s">
        <v>14</v>
      </c>
      <c r="C21">
        <v>7</v>
      </c>
      <c r="D21">
        <v>7</v>
      </c>
      <c r="E21">
        <v>0</v>
      </c>
    </row>
    <row r="22" spans="2:5" hidden="1" x14ac:dyDescent="0.35">
      <c r="B22" t="s">
        <v>28</v>
      </c>
      <c r="C22">
        <v>662</v>
      </c>
      <c r="D22">
        <v>662</v>
      </c>
      <c r="E22">
        <v>0</v>
      </c>
    </row>
    <row r="23" spans="2:5" hidden="1" x14ac:dyDescent="0.35">
      <c r="B23" t="s">
        <v>21</v>
      </c>
      <c r="C23">
        <v>1</v>
      </c>
      <c r="D23">
        <v>1</v>
      </c>
      <c r="E23">
        <v>0</v>
      </c>
    </row>
    <row r="24" spans="2:5" hidden="1" x14ac:dyDescent="0.35">
      <c r="B24" t="s">
        <v>37</v>
      </c>
      <c r="C24">
        <v>19</v>
      </c>
      <c r="D24">
        <v>19</v>
      </c>
      <c r="E24">
        <v>0</v>
      </c>
    </row>
    <row r="25" spans="2:5" hidden="1" x14ac:dyDescent="0.35">
      <c r="B25" t="s">
        <v>33</v>
      </c>
      <c r="C25">
        <v>2</v>
      </c>
      <c r="D25">
        <v>2</v>
      </c>
      <c r="E25">
        <v>0</v>
      </c>
    </row>
    <row r="26" spans="2:5" hidden="1" x14ac:dyDescent="0.35">
      <c r="B26" t="s">
        <v>194</v>
      </c>
      <c r="C26">
        <v>77</v>
      </c>
      <c r="D26">
        <v>77</v>
      </c>
      <c r="E26">
        <v>0</v>
      </c>
    </row>
    <row r="27" spans="2:5" hidden="1" x14ac:dyDescent="0.35">
      <c r="B27" t="s">
        <v>196</v>
      </c>
      <c r="C27">
        <v>3</v>
      </c>
      <c r="D27">
        <v>3</v>
      </c>
      <c r="E27">
        <v>0</v>
      </c>
    </row>
    <row r="28" spans="2:5" hidden="1" x14ac:dyDescent="0.35">
      <c r="B28" t="s">
        <v>236</v>
      </c>
      <c r="C28">
        <v>4</v>
      </c>
      <c r="D28">
        <v>4</v>
      </c>
      <c r="E28">
        <v>0</v>
      </c>
    </row>
    <row r="29" spans="2:5" hidden="1" x14ac:dyDescent="0.35">
      <c r="B29" t="s">
        <v>213</v>
      </c>
      <c r="C29">
        <v>2</v>
      </c>
      <c r="D29">
        <v>2</v>
      </c>
      <c r="E29">
        <v>0</v>
      </c>
    </row>
    <row r="30" spans="2:5" hidden="1" x14ac:dyDescent="0.35">
      <c r="B30" t="s">
        <v>214</v>
      </c>
      <c r="C30">
        <v>2</v>
      </c>
      <c r="D30">
        <v>2</v>
      </c>
      <c r="E30">
        <v>0</v>
      </c>
    </row>
    <row r="31" spans="2:5" hidden="1" x14ac:dyDescent="0.35">
      <c r="B31" t="s">
        <v>229</v>
      </c>
      <c r="C31">
        <v>7</v>
      </c>
      <c r="D31">
        <v>7</v>
      </c>
      <c r="E31">
        <v>0</v>
      </c>
    </row>
    <row r="32" spans="2:5" hidden="1" x14ac:dyDescent="0.35">
      <c r="B32" t="s">
        <v>234</v>
      </c>
      <c r="C32">
        <v>2</v>
      </c>
      <c r="D32">
        <v>2</v>
      </c>
      <c r="E32">
        <v>0</v>
      </c>
    </row>
    <row r="33" spans="2:5" hidden="1" x14ac:dyDescent="0.35">
      <c r="B33" t="s">
        <v>231</v>
      </c>
      <c r="C33">
        <v>1</v>
      </c>
      <c r="D33">
        <v>1</v>
      </c>
      <c r="E33">
        <v>0</v>
      </c>
    </row>
    <row r="34" spans="2:5" hidden="1" x14ac:dyDescent="0.35">
      <c r="B34" t="s">
        <v>232</v>
      </c>
      <c r="C34">
        <v>3</v>
      </c>
      <c r="D34">
        <v>3</v>
      </c>
      <c r="E34">
        <v>0</v>
      </c>
    </row>
    <row r="35" spans="2:5" hidden="1" x14ac:dyDescent="0.35">
      <c r="B35" t="s">
        <v>233</v>
      </c>
      <c r="C35">
        <v>17</v>
      </c>
      <c r="D35">
        <v>17</v>
      </c>
      <c r="E35">
        <v>0</v>
      </c>
    </row>
    <row r="36" spans="2:5" x14ac:dyDescent="0.35">
      <c r="B36" t="s">
        <v>239</v>
      </c>
      <c r="C36">
        <v>16</v>
      </c>
      <c r="D36">
        <v>11</v>
      </c>
      <c r="E36">
        <v>5</v>
      </c>
    </row>
    <row r="37" spans="2:5" hidden="1" x14ac:dyDescent="0.35">
      <c r="B37" t="s">
        <v>238</v>
      </c>
      <c r="C37">
        <v>1</v>
      </c>
      <c r="D37">
        <v>1</v>
      </c>
      <c r="E37">
        <v>0</v>
      </c>
    </row>
    <row r="38" spans="2:5" hidden="1" x14ac:dyDescent="0.35">
      <c r="B38" t="s">
        <v>245</v>
      </c>
      <c r="C38">
        <v>64</v>
      </c>
      <c r="D38">
        <v>64</v>
      </c>
      <c r="E38">
        <v>0</v>
      </c>
    </row>
    <row r="39" spans="2:5" hidden="1" x14ac:dyDescent="0.35">
      <c r="B39" t="s">
        <v>265</v>
      </c>
      <c r="C39">
        <v>3</v>
      </c>
      <c r="D39">
        <v>3</v>
      </c>
      <c r="E39">
        <v>0</v>
      </c>
    </row>
    <row r="40" spans="2:5" hidden="1" x14ac:dyDescent="0.35">
      <c r="B40" t="s">
        <v>254</v>
      </c>
      <c r="C40">
        <v>2</v>
      </c>
      <c r="D40">
        <v>2</v>
      </c>
      <c r="E40">
        <v>0</v>
      </c>
    </row>
    <row r="41" spans="2:5" hidden="1" x14ac:dyDescent="0.35">
      <c r="B41" t="s">
        <v>270</v>
      </c>
      <c r="C41">
        <v>3</v>
      </c>
      <c r="D41">
        <v>3</v>
      </c>
      <c r="E41">
        <v>0</v>
      </c>
    </row>
    <row r="42" spans="2:5" hidden="1" x14ac:dyDescent="0.35">
      <c r="B42" t="s">
        <v>318</v>
      </c>
      <c r="C42">
        <v>20</v>
      </c>
      <c r="D42">
        <v>20</v>
      </c>
      <c r="E42">
        <v>0</v>
      </c>
    </row>
    <row r="43" spans="2:5" hidden="1" x14ac:dyDescent="0.35">
      <c r="B43" t="s">
        <v>313</v>
      </c>
      <c r="C43">
        <v>2</v>
      </c>
      <c r="D43">
        <v>2</v>
      </c>
      <c r="E43">
        <v>0</v>
      </c>
    </row>
    <row r="44" spans="2:5" hidden="1" x14ac:dyDescent="0.35">
      <c r="B44" t="s">
        <v>314</v>
      </c>
      <c r="C44">
        <v>2</v>
      </c>
      <c r="D44">
        <v>2</v>
      </c>
      <c r="E44">
        <v>0</v>
      </c>
    </row>
    <row r="45" spans="2:5" hidden="1" x14ac:dyDescent="0.35">
      <c r="B45" t="s">
        <v>334</v>
      </c>
      <c r="C45">
        <v>2</v>
      </c>
      <c r="D45">
        <v>2</v>
      </c>
      <c r="E45">
        <v>0</v>
      </c>
    </row>
    <row r="46" spans="2:5" hidden="1" x14ac:dyDescent="0.35">
      <c r="B46" t="s">
        <v>356</v>
      </c>
      <c r="C46">
        <v>14</v>
      </c>
      <c r="D46">
        <v>14</v>
      </c>
      <c r="E46">
        <v>0</v>
      </c>
    </row>
    <row r="47" spans="2:5" hidden="1" x14ac:dyDescent="0.35">
      <c r="B47" t="s">
        <v>357</v>
      </c>
      <c r="C47">
        <v>3</v>
      </c>
      <c r="D47">
        <v>3</v>
      </c>
      <c r="E47">
        <v>0</v>
      </c>
    </row>
    <row r="48" spans="2:5" hidden="1" x14ac:dyDescent="0.35">
      <c r="B48" t="s">
        <v>358</v>
      </c>
      <c r="C48">
        <v>6</v>
      </c>
      <c r="D48">
        <v>6</v>
      </c>
      <c r="E48">
        <v>0</v>
      </c>
    </row>
    <row r="49" spans="2:5" hidden="1" x14ac:dyDescent="0.35">
      <c r="B49" t="s">
        <v>365</v>
      </c>
      <c r="C49">
        <v>3</v>
      </c>
      <c r="D49">
        <v>3</v>
      </c>
      <c r="E49">
        <v>0</v>
      </c>
    </row>
    <row r="50" spans="2:5" hidden="1" x14ac:dyDescent="0.35">
      <c r="B50" t="s">
        <v>373</v>
      </c>
      <c r="C50">
        <v>1</v>
      </c>
      <c r="D50">
        <v>1</v>
      </c>
      <c r="E50">
        <v>0</v>
      </c>
    </row>
    <row r="51" spans="2:5" hidden="1" x14ac:dyDescent="0.35">
      <c r="B51" t="s">
        <v>359</v>
      </c>
      <c r="C51">
        <v>20</v>
      </c>
      <c r="D51">
        <v>20</v>
      </c>
      <c r="E51">
        <v>0</v>
      </c>
    </row>
    <row r="52" spans="2:5" hidden="1" x14ac:dyDescent="0.35">
      <c r="B52" t="s">
        <v>375</v>
      </c>
      <c r="C52">
        <v>118</v>
      </c>
      <c r="D52">
        <v>118</v>
      </c>
      <c r="E52">
        <v>0</v>
      </c>
    </row>
    <row r="53" spans="2:5" hidden="1" x14ac:dyDescent="0.35">
      <c r="B53" t="s">
        <v>378</v>
      </c>
      <c r="C53">
        <v>16</v>
      </c>
      <c r="D53">
        <v>16</v>
      </c>
      <c r="E53">
        <v>0</v>
      </c>
    </row>
    <row r="54" spans="2:5" hidden="1" x14ac:dyDescent="0.35">
      <c r="B54" t="s">
        <v>405</v>
      </c>
      <c r="C54">
        <v>89</v>
      </c>
      <c r="D54">
        <v>89</v>
      </c>
      <c r="E54">
        <v>0</v>
      </c>
    </row>
    <row r="55" spans="2:5" hidden="1" x14ac:dyDescent="0.35">
      <c r="B55" t="s">
        <v>426</v>
      </c>
      <c r="C55">
        <v>1</v>
      </c>
      <c r="D55">
        <v>1</v>
      </c>
      <c r="E55">
        <v>0</v>
      </c>
    </row>
    <row r="56" spans="2:5" hidden="1" x14ac:dyDescent="0.35">
      <c r="B56" t="s">
        <v>436</v>
      </c>
      <c r="C56">
        <v>4</v>
      </c>
      <c r="D56">
        <v>4</v>
      </c>
      <c r="E56">
        <v>0</v>
      </c>
    </row>
    <row r="57" spans="2:5" hidden="1" x14ac:dyDescent="0.35">
      <c r="B57" t="s">
        <v>435</v>
      </c>
      <c r="C57">
        <v>49</v>
      </c>
      <c r="D57">
        <v>49</v>
      </c>
      <c r="E57">
        <v>0</v>
      </c>
    </row>
    <row r="58" spans="2:5" hidden="1" x14ac:dyDescent="0.35">
      <c r="B58" t="s">
        <v>431</v>
      </c>
      <c r="C58">
        <v>13</v>
      </c>
      <c r="D58">
        <v>13</v>
      </c>
      <c r="E58">
        <v>0</v>
      </c>
    </row>
    <row r="59" spans="2:5" hidden="1" x14ac:dyDescent="0.35">
      <c r="B59" t="s">
        <v>430</v>
      </c>
      <c r="C59">
        <v>10</v>
      </c>
      <c r="D59">
        <v>10</v>
      </c>
      <c r="E59">
        <v>0</v>
      </c>
    </row>
    <row r="60" spans="2:5" hidden="1" x14ac:dyDescent="0.35">
      <c r="B60" t="s">
        <v>432</v>
      </c>
      <c r="C60">
        <v>12</v>
      </c>
      <c r="D60">
        <v>12</v>
      </c>
      <c r="E60">
        <v>0</v>
      </c>
    </row>
    <row r="61" spans="2:5" hidden="1" x14ac:dyDescent="0.35">
      <c r="B61" t="s">
        <v>447</v>
      </c>
      <c r="C61">
        <v>3</v>
      </c>
      <c r="D61">
        <v>3</v>
      </c>
      <c r="E61">
        <v>0</v>
      </c>
    </row>
    <row r="62" spans="2:5" hidden="1" x14ac:dyDescent="0.35">
      <c r="B62" t="s">
        <v>458</v>
      </c>
      <c r="C62">
        <v>9</v>
      </c>
      <c r="D62">
        <v>9</v>
      </c>
      <c r="E62">
        <v>0</v>
      </c>
    </row>
    <row r="63" spans="2:5" hidden="1" x14ac:dyDescent="0.35">
      <c r="B63" t="s">
        <v>462</v>
      </c>
      <c r="C63">
        <v>12</v>
      </c>
      <c r="D63">
        <v>12</v>
      </c>
      <c r="E63">
        <v>0</v>
      </c>
    </row>
    <row r="64" spans="2:5" hidden="1" x14ac:dyDescent="0.35">
      <c r="B64" t="s">
        <v>491</v>
      </c>
      <c r="C64">
        <v>14</v>
      </c>
      <c r="D64">
        <v>14</v>
      </c>
      <c r="E64">
        <v>0</v>
      </c>
    </row>
    <row r="65" spans="2:5" hidden="1" x14ac:dyDescent="0.35">
      <c r="B65" t="s">
        <v>489</v>
      </c>
      <c r="C65">
        <v>42</v>
      </c>
      <c r="D65">
        <v>42</v>
      </c>
      <c r="E65">
        <v>0</v>
      </c>
    </row>
    <row r="66" spans="2:5" hidden="1" x14ac:dyDescent="0.35">
      <c r="B66" t="s">
        <v>501</v>
      </c>
      <c r="C66">
        <v>1</v>
      </c>
      <c r="D66">
        <v>1</v>
      </c>
      <c r="E66">
        <v>0</v>
      </c>
    </row>
    <row r="67" spans="2:5" hidden="1" x14ac:dyDescent="0.35">
      <c r="B67" t="s">
        <v>518</v>
      </c>
      <c r="C67">
        <v>10</v>
      </c>
      <c r="D67">
        <v>10</v>
      </c>
      <c r="E67">
        <v>0</v>
      </c>
    </row>
    <row r="68" spans="2:5" hidden="1" x14ac:dyDescent="0.35">
      <c r="B68" t="s">
        <v>575</v>
      </c>
      <c r="C68">
        <v>5</v>
      </c>
      <c r="D68">
        <v>5</v>
      </c>
      <c r="E68">
        <v>0</v>
      </c>
    </row>
    <row r="69" spans="2:5" hidden="1" x14ac:dyDescent="0.35">
      <c r="B69" t="s">
        <v>573</v>
      </c>
      <c r="C69">
        <v>2</v>
      </c>
      <c r="D69">
        <v>2</v>
      </c>
      <c r="E69">
        <v>0</v>
      </c>
    </row>
    <row r="70" spans="2:5" hidden="1" x14ac:dyDescent="0.35">
      <c r="B70" t="s">
        <v>568</v>
      </c>
      <c r="C70">
        <v>1</v>
      </c>
      <c r="D70">
        <v>1</v>
      </c>
      <c r="E70">
        <v>0</v>
      </c>
    </row>
    <row r="71" spans="2:5" hidden="1" x14ac:dyDescent="0.35">
      <c r="B71" t="s">
        <v>583</v>
      </c>
      <c r="C71">
        <v>26</v>
      </c>
      <c r="D71">
        <v>26</v>
      </c>
      <c r="E71">
        <v>0</v>
      </c>
    </row>
    <row r="72" spans="2:5" hidden="1" x14ac:dyDescent="0.35">
      <c r="B72" t="s">
        <v>591</v>
      </c>
      <c r="C72">
        <v>12</v>
      </c>
      <c r="D72">
        <v>12</v>
      </c>
      <c r="E72">
        <v>0</v>
      </c>
    </row>
    <row r="73" spans="2:5" hidden="1" x14ac:dyDescent="0.35">
      <c r="B73" t="s">
        <v>592</v>
      </c>
      <c r="C73">
        <v>2</v>
      </c>
      <c r="D73">
        <v>2</v>
      </c>
      <c r="E73">
        <v>0</v>
      </c>
    </row>
    <row r="74" spans="2:5" hidden="1" x14ac:dyDescent="0.35">
      <c r="B74" t="s">
        <v>593</v>
      </c>
      <c r="C74">
        <v>4</v>
      </c>
      <c r="D74">
        <v>4</v>
      </c>
      <c r="E74">
        <v>0</v>
      </c>
    </row>
    <row r="75" spans="2:5" hidden="1" x14ac:dyDescent="0.35">
      <c r="B75" t="s">
        <v>579</v>
      </c>
      <c r="C75">
        <v>20</v>
      </c>
      <c r="D75">
        <v>20</v>
      </c>
      <c r="E75">
        <v>0</v>
      </c>
    </row>
    <row r="76" spans="2:5" hidden="1" x14ac:dyDescent="0.35">
      <c r="B76" t="s">
        <v>614</v>
      </c>
      <c r="C76">
        <v>60</v>
      </c>
      <c r="D76">
        <v>60</v>
      </c>
      <c r="E76">
        <v>0</v>
      </c>
    </row>
    <row r="77" spans="2:5" hidden="1" x14ac:dyDescent="0.35">
      <c r="B77" t="s">
        <v>613</v>
      </c>
      <c r="C77">
        <v>20</v>
      </c>
      <c r="D77">
        <v>20</v>
      </c>
      <c r="E77">
        <v>0</v>
      </c>
    </row>
    <row r="78" spans="2:5" hidden="1" x14ac:dyDescent="0.35">
      <c r="B78" t="s">
        <v>624</v>
      </c>
      <c r="C78">
        <v>44</v>
      </c>
      <c r="D78">
        <v>44</v>
      </c>
      <c r="E78">
        <v>0</v>
      </c>
    </row>
    <row r="79" spans="2:5" hidden="1" x14ac:dyDescent="0.35">
      <c r="B79" t="s">
        <v>625</v>
      </c>
      <c r="C79">
        <v>23</v>
      </c>
      <c r="D79">
        <v>23</v>
      </c>
      <c r="E79">
        <v>0</v>
      </c>
    </row>
    <row r="80" spans="2:5" hidden="1" x14ac:dyDescent="0.35">
      <c r="B80" t="s">
        <v>656</v>
      </c>
      <c r="C80">
        <v>2</v>
      </c>
      <c r="D80">
        <v>2</v>
      </c>
      <c r="E80">
        <v>0</v>
      </c>
    </row>
    <row r="81" spans="2:5" hidden="1" x14ac:dyDescent="0.35">
      <c r="B81" t="s">
        <v>643</v>
      </c>
      <c r="C81">
        <v>28</v>
      </c>
      <c r="D81">
        <v>28</v>
      </c>
      <c r="E81">
        <v>0</v>
      </c>
    </row>
    <row r="82" spans="2:5" hidden="1" x14ac:dyDescent="0.35">
      <c r="B82" t="s">
        <v>632</v>
      </c>
      <c r="C82">
        <v>20</v>
      </c>
      <c r="D82">
        <v>20</v>
      </c>
      <c r="E82">
        <v>0</v>
      </c>
    </row>
    <row r="83" spans="2:5" hidden="1" x14ac:dyDescent="0.35">
      <c r="B83" t="s">
        <v>653</v>
      </c>
      <c r="C83">
        <v>2</v>
      </c>
      <c r="D83">
        <v>2</v>
      </c>
      <c r="E83">
        <v>0</v>
      </c>
    </row>
    <row r="84" spans="2:5" hidden="1" x14ac:dyDescent="0.35">
      <c r="B84" t="s">
        <v>655</v>
      </c>
      <c r="C84">
        <v>10</v>
      </c>
      <c r="D84">
        <v>10</v>
      </c>
      <c r="E84">
        <v>0</v>
      </c>
    </row>
    <row r="85" spans="2:5" x14ac:dyDescent="0.35">
      <c r="B85" t="s">
        <v>675</v>
      </c>
      <c r="C85">
        <v>8</v>
      </c>
      <c r="D85">
        <v>7</v>
      </c>
      <c r="E85">
        <v>1</v>
      </c>
    </row>
    <row r="86" spans="2:5" hidden="1" x14ac:dyDescent="0.35">
      <c r="B86" t="s">
        <v>683</v>
      </c>
      <c r="C86">
        <v>12</v>
      </c>
      <c r="D86">
        <v>12</v>
      </c>
      <c r="E86">
        <v>0</v>
      </c>
    </row>
    <row r="87" spans="2:5" hidden="1" x14ac:dyDescent="0.35">
      <c r="B87" t="s">
        <v>687</v>
      </c>
      <c r="C87">
        <v>7</v>
      </c>
      <c r="D87">
        <v>7</v>
      </c>
      <c r="E87">
        <v>0</v>
      </c>
    </row>
    <row r="88" spans="2:5" hidden="1" x14ac:dyDescent="0.35">
      <c r="B88" t="s">
        <v>719</v>
      </c>
      <c r="C88">
        <v>1</v>
      </c>
      <c r="D88">
        <v>1</v>
      </c>
      <c r="E88">
        <v>0</v>
      </c>
    </row>
    <row r="89" spans="2:5" hidden="1" x14ac:dyDescent="0.35">
      <c r="B89" t="s">
        <v>720</v>
      </c>
      <c r="C89">
        <v>4</v>
      </c>
      <c r="D89">
        <v>4</v>
      </c>
      <c r="E89">
        <v>0</v>
      </c>
    </row>
    <row r="90" spans="2:5" hidden="1" x14ac:dyDescent="0.35">
      <c r="B90" t="s">
        <v>718</v>
      </c>
      <c r="C90">
        <v>4</v>
      </c>
      <c r="D90">
        <v>4</v>
      </c>
      <c r="E90">
        <v>0</v>
      </c>
    </row>
    <row r="91" spans="2:5" hidden="1" x14ac:dyDescent="0.35">
      <c r="B91" t="s">
        <v>729</v>
      </c>
      <c r="C91">
        <v>247</v>
      </c>
      <c r="D91">
        <v>247</v>
      </c>
      <c r="E91">
        <v>0</v>
      </c>
    </row>
    <row r="92" spans="2:5" hidden="1" x14ac:dyDescent="0.35">
      <c r="B92" t="s">
        <v>728</v>
      </c>
      <c r="C92">
        <v>26</v>
      </c>
      <c r="D92">
        <v>26</v>
      </c>
      <c r="E92">
        <v>0</v>
      </c>
    </row>
    <row r="93" spans="2:5" hidden="1" x14ac:dyDescent="0.35">
      <c r="B93" t="s">
        <v>744</v>
      </c>
      <c r="C93">
        <v>38</v>
      </c>
      <c r="D93">
        <v>38</v>
      </c>
      <c r="E93">
        <v>0</v>
      </c>
    </row>
    <row r="94" spans="2:5" hidden="1" x14ac:dyDescent="0.35">
      <c r="B94" t="s">
        <v>745</v>
      </c>
      <c r="C94">
        <v>1</v>
      </c>
      <c r="D94">
        <v>1</v>
      </c>
      <c r="E94">
        <v>0</v>
      </c>
    </row>
    <row r="95" spans="2:5" hidden="1" x14ac:dyDescent="0.35">
      <c r="B95" t="s">
        <v>748</v>
      </c>
      <c r="C95">
        <v>5</v>
      </c>
      <c r="D95">
        <v>5</v>
      </c>
      <c r="E95">
        <v>0</v>
      </c>
    </row>
    <row r="96" spans="2:5" x14ac:dyDescent="0.35">
      <c r="B96" t="s">
        <v>763</v>
      </c>
      <c r="C96">
        <v>188</v>
      </c>
      <c r="D96">
        <v>138</v>
      </c>
      <c r="E96">
        <v>50</v>
      </c>
    </row>
    <row r="97" spans="2:5" x14ac:dyDescent="0.35">
      <c r="B97" t="s">
        <v>765</v>
      </c>
      <c r="C97">
        <v>45</v>
      </c>
      <c r="D97">
        <v>43</v>
      </c>
      <c r="E97">
        <v>2</v>
      </c>
    </row>
    <row r="98" spans="2:5" hidden="1" x14ac:dyDescent="0.35">
      <c r="B98" t="s">
        <v>764</v>
      </c>
      <c r="C98">
        <v>1</v>
      </c>
      <c r="D98">
        <v>1</v>
      </c>
      <c r="E98">
        <v>0</v>
      </c>
    </row>
    <row r="99" spans="2:5" hidden="1" x14ac:dyDescent="0.35">
      <c r="B99" t="s">
        <v>787</v>
      </c>
      <c r="C99">
        <v>2</v>
      </c>
      <c r="D99">
        <v>2</v>
      </c>
      <c r="E99">
        <v>0</v>
      </c>
    </row>
    <row r="100" spans="2:5" x14ac:dyDescent="0.35">
      <c r="B100" t="s">
        <v>791</v>
      </c>
      <c r="C100">
        <v>57</v>
      </c>
      <c r="D100">
        <v>47</v>
      </c>
      <c r="E100">
        <v>10</v>
      </c>
    </row>
    <row r="101" spans="2:5" hidden="1" x14ac:dyDescent="0.35">
      <c r="B101" t="s">
        <v>813</v>
      </c>
      <c r="C101">
        <v>83</v>
      </c>
      <c r="D101">
        <v>83</v>
      </c>
      <c r="E101">
        <v>0</v>
      </c>
    </row>
    <row r="102" spans="2:5" hidden="1" x14ac:dyDescent="0.35">
      <c r="B102" t="s">
        <v>814</v>
      </c>
      <c r="C102">
        <v>15</v>
      </c>
      <c r="D102">
        <v>15</v>
      </c>
      <c r="E102">
        <v>0</v>
      </c>
    </row>
    <row r="103" spans="2:5" hidden="1" x14ac:dyDescent="0.35">
      <c r="B103" t="s">
        <v>815</v>
      </c>
      <c r="C103">
        <v>20</v>
      </c>
      <c r="D103">
        <v>20</v>
      </c>
      <c r="E103">
        <v>0</v>
      </c>
    </row>
    <row r="104" spans="2:5" hidden="1" x14ac:dyDescent="0.35">
      <c r="B104" t="s">
        <v>816</v>
      </c>
      <c r="C104">
        <v>20</v>
      </c>
      <c r="D104">
        <v>20</v>
      </c>
      <c r="E104">
        <v>0</v>
      </c>
    </row>
    <row r="105" spans="2:5" hidden="1" x14ac:dyDescent="0.35">
      <c r="B105" t="s">
        <v>818</v>
      </c>
      <c r="C105">
        <v>2</v>
      </c>
      <c r="D105">
        <v>2</v>
      </c>
      <c r="E105">
        <v>0</v>
      </c>
    </row>
    <row r="106" spans="2:5" hidden="1" x14ac:dyDescent="0.35">
      <c r="B106" t="s">
        <v>841</v>
      </c>
      <c r="C106">
        <v>2</v>
      </c>
      <c r="D106">
        <v>2</v>
      </c>
      <c r="E106">
        <v>0</v>
      </c>
    </row>
    <row r="107" spans="2:5" hidden="1" x14ac:dyDescent="0.35">
      <c r="B107" t="s">
        <v>843</v>
      </c>
      <c r="C107">
        <v>1</v>
      </c>
      <c r="D107">
        <v>1</v>
      </c>
      <c r="E107">
        <v>0</v>
      </c>
    </row>
    <row r="108" spans="2:5" hidden="1" x14ac:dyDescent="0.35">
      <c r="B108" t="s">
        <v>842</v>
      </c>
      <c r="C108">
        <v>35</v>
      </c>
      <c r="D108">
        <v>35</v>
      </c>
      <c r="E108">
        <v>0</v>
      </c>
    </row>
    <row r="109" spans="2:5" hidden="1" x14ac:dyDescent="0.35">
      <c r="B109" t="s">
        <v>856</v>
      </c>
      <c r="C109">
        <v>3</v>
      </c>
      <c r="D109">
        <v>3</v>
      </c>
      <c r="E109">
        <v>0</v>
      </c>
    </row>
    <row r="110" spans="2:5" hidden="1" x14ac:dyDescent="0.35">
      <c r="B110" t="s">
        <v>862</v>
      </c>
      <c r="C110">
        <v>60</v>
      </c>
      <c r="D110">
        <v>60</v>
      </c>
      <c r="E110">
        <v>0</v>
      </c>
    </row>
    <row r="111" spans="2:5" hidden="1" x14ac:dyDescent="0.35">
      <c r="B111" t="s">
        <v>869</v>
      </c>
      <c r="C111">
        <v>1</v>
      </c>
      <c r="D111">
        <v>1</v>
      </c>
      <c r="E111">
        <v>0</v>
      </c>
    </row>
    <row r="112" spans="2:5" x14ac:dyDescent="0.35">
      <c r="B112" t="s">
        <v>880</v>
      </c>
      <c r="C112">
        <v>160</v>
      </c>
      <c r="D112">
        <v>147</v>
      </c>
      <c r="E112">
        <v>13</v>
      </c>
    </row>
    <row r="113" spans="2:5" hidden="1" x14ac:dyDescent="0.35">
      <c r="B113" t="s">
        <v>900</v>
      </c>
      <c r="C113">
        <v>82</v>
      </c>
      <c r="D113">
        <v>82</v>
      </c>
      <c r="E113">
        <v>0</v>
      </c>
    </row>
    <row r="114" spans="2:5" hidden="1" x14ac:dyDescent="0.35">
      <c r="B114" t="s">
        <v>895</v>
      </c>
      <c r="C114">
        <v>15</v>
      </c>
      <c r="D114">
        <v>15</v>
      </c>
      <c r="E114">
        <v>0</v>
      </c>
    </row>
    <row r="115" spans="2:5" x14ac:dyDescent="0.35">
      <c r="B115" t="s">
        <v>892</v>
      </c>
      <c r="C115">
        <v>5</v>
      </c>
      <c r="D115">
        <v>3</v>
      </c>
      <c r="E115">
        <v>2</v>
      </c>
    </row>
    <row r="116" spans="2:5" hidden="1" x14ac:dyDescent="0.35">
      <c r="B116" t="s">
        <v>928</v>
      </c>
      <c r="C116">
        <v>4</v>
      </c>
      <c r="D116">
        <v>4</v>
      </c>
      <c r="E116">
        <v>0</v>
      </c>
    </row>
    <row r="117" spans="2:5" x14ac:dyDescent="0.35">
      <c r="B117" t="s">
        <v>925</v>
      </c>
      <c r="C117">
        <v>116</v>
      </c>
      <c r="D117">
        <v>98</v>
      </c>
      <c r="E117">
        <v>18</v>
      </c>
    </row>
    <row r="118" spans="2:5" hidden="1" x14ac:dyDescent="0.35">
      <c r="B118" t="s">
        <v>955</v>
      </c>
      <c r="C118">
        <v>16</v>
      </c>
      <c r="D118">
        <v>16</v>
      </c>
      <c r="E118">
        <v>0</v>
      </c>
    </row>
    <row r="119" spans="2:5" hidden="1" x14ac:dyDescent="0.35">
      <c r="B119" t="s">
        <v>962</v>
      </c>
      <c r="C119">
        <v>1</v>
      </c>
      <c r="D119">
        <v>1</v>
      </c>
      <c r="E119">
        <v>0</v>
      </c>
    </row>
    <row r="120" spans="2:5" hidden="1" x14ac:dyDescent="0.35">
      <c r="B120" t="s">
        <v>956</v>
      </c>
      <c r="C120">
        <v>3</v>
      </c>
      <c r="D120">
        <v>3</v>
      </c>
      <c r="E120">
        <v>0</v>
      </c>
    </row>
    <row r="121" spans="2:5" x14ac:dyDescent="0.35">
      <c r="B121" t="s">
        <v>957</v>
      </c>
      <c r="C121">
        <v>24</v>
      </c>
      <c r="D121">
        <v>18</v>
      </c>
      <c r="E121">
        <v>6</v>
      </c>
    </row>
    <row r="122" spans="2:5" hidden="1" x14ac:dyDescent="0.35">
      <c r="B122" t="s">
        <v>958</v>
      </c>
      <c r="C122">
        <v>18</v>
      </c>
      <c r="D122">
        <v>18</v>
      </c>
      <c r="E122">
        <v>0</v>
      </c>
    </row>
    <row r="123" spans="2:5" hidden="1" x14ac:dyDescent="0.35">
      <c r="B123" t="s">
        <v>959</v>
      </c>
      <c r="C123">
        <v>39</v>
      </c>
      <c r="D123">
        <v>39</v>
      </c>
      <c r="E123">
        <v>0</v>
      </c>
    </row>
    <row r="124" spans="2:5" x14ac:dyDescent="0.35">
      <c r="B124" t="s">
        <v>981</v>
      </c>
      <c r="C124">
        <v>19</v>
      </c>
      <c r="D124">
        <v>16</v>
      </c>
      <c r="E124">
        <v>3</v>
      </c>
    </row>
    <row r="125" spans="2:5" hidden="1" x14ac:dyDescent="0.35">
      <c r="B125" t="s">
        <v>975</v>
      </c>
      <c r="C125">
        <v>20</v>
      </c>
      <c r="D125">
        <v>20</v>
      </c>
      <c r="E125">
        <v>0</v>
      </c>
    </row>
    <row r="126" spans="2:5" hidden="1" x14ac:dyDescent="0.35">
      <c r="B126" t="s">
        <v>976</v>
      </c>
      <c r="C126">
        <v>1</v>
      </c>
      <c r="D126">
        <v>1</v>
      </c>
      <c r="E126">
        <v>0</v>
      </c>
    </row>
    <row r="127" spans="2:5" hidden="1" x14ac:dyDescent="0.35">
      <c r="B127" t="s">
        <v>977</v>
      </c>
      <c r="C127">
        <v>1</v>
      </c>
      <c r="D127">
        <v>1</v>
      </c>
      <c r="E127">
        <v>0</v>
      </c>
    </row>
    <row r="128" spans="2:5" x14ac:dyDescent="0.35">
      <c r="B128" t="s">
        <v>979</v>
      </c>
      <c r="C128">
        <v>121</v>
      </c>
      <c r="D128">
        <v>111</v>
      </c>
      <c r="E128">
        <v>10</v>
      </c>
    </row>
    <row r="129" spans="2:5" hidden="1" x14ac:dyDescent="0.35">
      <c r="B129" t="s">
        <v>980</v>
      </c>
      <c r="C129">
        <v>405</v>
      </c>
      <c r="D129">
        <v>405</v>
      </c>
      <c r="E129">
        <v>0</v>
      </c>
    </row>
    <row r="130" spans="2:5" x14ac:dyDescent="0.35">
      <c r="B130" t="s">
        <v>1022</v>
      </c>
      <c r="C130">
        <v>123</v>
      </c>
      <c r="D130">
        <v>88</v>
      </c>
      <c r="E130">
        <v>35</v>
      </c>
    </row>
    <row r="131" spans="2:5" hidden="1" x14ac:dyDescent="0.35">
      <c r="B131" t="s">
        <v>1023</v>
      </c>
      <c r="C131">
        <v>4</v>
      </c>
      <c r="D131">
        <v>4</v>
      </c>
      <c r="E131">
        <v>0</v>
      </c>
    </row>
    <row r="132" spans="2:5" hidden="1" x14ac:dyDescent="0.35">
      <c r="B132" t="s">
        <v>1024</v>
      </c>
      <c r="C132">
        <v>32</v>
      </c>
      <c r="D132">
        <v>32</v>
      </c>
      <c r="E132">
        <v>0</v>
      </c>
    </row>
    <row r="133" spans="2:5" x14ac:dyDescent="0.35">
      <c r="B133" t="s">
        <v>1049</v>
      </c>
      <c r="C133">
        <v>109</v>
      </c>
      <c r="D133">
        <v>61</v>
      </c>
      <c r="E133">
        <v>48</v>
      </c>
    </row>
    <row r="134" spans="2:5" hidden="1" x14ac:dyDescent="0.35">
      <c r="B134" t="s">
        <v>1050</v>
      </c>
      <c r="C134">
        <v>1</v>
      </c>
      <c r="D134">
        <v>1</v>
      </c>
      <c r="E134">
        <v>0</v>
      </c>
    </row>
    <row r="135" spans="2:5" x14ac:dyDescent="0.35">
      <c r="B135" t="s">
        <v>1100</v>
      </c>
      <c r="C135">
        <v>277</v>
      </c>
      <c r="D135">
        <v>188</v>
      </c>
      <c r="E135">
        <v>89</v>
      </c>
    </row>
    <row r="136" spans="2:5" hidden="1" x14ac:dyDescent="0.35">
      <c r="B136" t="s">
        <v>1087</v>
      </c>
      <c r="C136">
        <v>65</v>
      </c>
      <c r="D136">
        <v>65</v>
      </c>
      <c r="E136">
        <v>0</v>
      </c>
    </row>
    <row r="137" spans="2:5" hidden="1" x14ac:dyDescent="0.35">
      <c r="B137" t="s">
        <v>1107</v>
      </c>
      <c r="C137">
        <v>1</v>
      </c>
      <c r="D137">
        <v>1</v>
      </c>
      <c r="E137">
        <v>0</v>
      </c>
    </row>
    <row r="138" spans="2:5" hidden="1" x14ac:dyDescent="0.35">
      <c r="B138" t="s">
        <v>1116</v>
      </c>
      <c r="C138">
        <v>2</v>
      </c>
      <c r="D138">
        <v>2</v>
      </c>
      <c r="E138">
        <v>0</v>
      </c>
    </row>
    <row r="139" spans="2:5" hidden="1" x14ac:dyDescent="0.35">
      <c r="B139" t="s">
        <v>1117</v>
      </c>
      <c r="C139">
        <v>4</v>
      </c>
      <c r="D139">
        <v>4</v>
      </c>
      <c r="E139">
        <v>0</v>
      </c>
    </row>
    <row r="140" spans="2:5" hidden="1" x14ac:dyDescent="0.35">
      <c r="B140" t="s">
        <v>1118</v>
      </c>
      <c r="C140">
        <v>4</v>
      </c>
      <c r="D140">
        <v>4</v>
      </c>
      <c r="E140">
        <v>0</v>
      </c>
    </row>
    <row r="141" spans="2:5" x14ac:dyDescent="0.35">
      <c r="B141" t="s">
        <v>1133</v>
      </c>
      <c r="C141">
        <v>12</v>
      </c>
      <c r="D141">
        <v>2</v>
      </c>
      <c r="E141">
        <v>10</v>
      </c>
    </row>
    <row r="142" spans="2:5" hidden="1" x14ac:dyDescent="0.35">
      <c r="B142" t="s">
        <v>1148</v>
      </c>
      <c r="C142">
        <v>10</v>
      </c>
      <c r="D142">
        <v>10</v>
      </c>
      <c r="E142">
        <v>0</v>
      </c>
    </row>
    <row r="143" spans="2:5" hidden="1" x14ac:dyDescent="0.35">
      <c r="B143" t="s">
        <v>1147</v>
      </c>
      <c r="C143">
        <v>12</v>
      </c>
      <c r="D143">
        <v>12</v>
      </c>
      <c r="E143">
        <v>0</v>
      </c>
    </row>
    <row r="144" spans="2:5" hidden="1" x14ac:dyDescent="0.35">
      <c r="B144" t="s">
        <v>1145</v>
      </c>
      <c r="C144">
        <v>5</v>
      </c>
      <c r="D144">
        <v>5</v>
      </c>
      <c r="E144">
        <v>0</v>
      </c>
    </row>
    <row r="145" spans="2:5" hidden="1" x14ac:dyDescent="0.35">
      <c r="B145" t="s">
        <v>1164</v>
      </c>
      <c r="C145">
        <v>1</v>
      </c>
      <c r="D145">
        <v>1</v>
      </c>
      <c r="E145">
        <v>0</v>
      </c>
    </row>
    <row r="146" spans="2:5" hidden="1" x14ac:dyDescent="0.35">
      <c r="B146" t="s">
        <v>1202</v>
      </c>
      <c r="C146">
        <v>1</v>
      </c>
      <c r="D146">
        <v>1</v>
      </c>
      <c r="E146">
        <v>0</v>
      </c>
    </row>
    <row r="147" spans="2:5" x14ac:dyDescent="0.35">
      <c r="B147" t="s">
        <v>1173</v>
      </c>
      <c r="C147">
        <v>2</v>
      </c>
      <c r="D147">
        <v>1</v>
      </c>
      <c r="E147">
        <v>1</v>
      </c>
    </row>
    <row r="148" spans="2:5" x14ac:dyDescent="0.35">
      <c r="B148" t="s">
        <v>1174</v>
      </c>
      <c r="C148">
        <v>2</v>
      </c>
      <c r="D148">
        <v>1</v>
      </c>
      <c r="E148">
        <v>1</v>
      </c>
    </row>
    <row r="149" spans="2:5" hidden="1" x14ac:dyDescent="0.35">
      <c r="B149" t="s">
        <v>1208</v>
      </c>
      <c r="C149">
        <v>1</v>
      </c>
      <c r="D149">
        <v>1</v>
      </c>
      <c r="E149">
        <v>0</v>
      </c>
    </row>
    <row r="150" spans="2:5" x14ac:dyDescent="0.35">
      <c r="B150" t="s">
        <v>1240</v>
      </c>
      <c r="C150">
        <v>100</v>
      </c>
      <c r="D150">
        <v>74</v>
      </c>
      <c r="E150">
        <v>26</v>
      </c>
    </row>
    <row r="151" spans="2:5" hidden="1" x14ac:dyDescent="0.35">
      <c r="B151" t="s">
        <v>1244</v>
      </c>
      <c r="C151">
        <v>2</v>
      </c>
      <c r="D151">
        <v>2</v>
      </c>
      <c r="E151">
        <v>0</v>
      </c>
    </row>
    <row r="152" spans="2:5" hidden="1" x14ac:dyDescent="0.35">
      <c r="B152" t="s">
        <v>1250</v>
      </c>
      <c r="C152">
        <v>2</v>
      </c>
      <c r="D152">
        <v>2</v>
      </c>
      <c r="E152">
        <v>0</v>
      </c>
    </row>
    <row r="153" spans="2:5" x14ac:dyDescent="0.35">
      <c r="B153" t="s">
        <v>1251</v>
      </c>
      <c r="C153">
        <v>1</v>
      </c>
      <c r="E153">
        <v>1</v>
      </c>
    </row>
    <row r="154" spans="2:5" hidden="1" x14ac:dyDescent="0.35">
      <c r="B154" t="s">
        <v>1252</v>
      </c>
      <c r="C154">
        <v>1</v>
      </c>
      <c r="D154">
        <v>1</v>
      </c>
      <c r="E154">
        <v>0</v>
      </c>
    </row>
    <row r="155" spans="2:5" hidden="1" x14ac:dyDescent="0.35">
      <c r="B155" t="s">
        <v>1253</v>
      </c>
      <c r="C155">
        <v>1</v>
      </c>
      <c r="D155">
        <v>1</v>
      </c>
      <c r="E155">
        <v>0</v>
      </c>
    </row>
    <row r="156" spans="2:5" hidden="1" x14ac:dyDescent="0.35">
      <c r="B156" t="s">
        <v>1254</v>
      </c>
      <c r="C156">
        <v>2</v>
      </c>
      <c r="D156">
        <v>2</v>
      </c>
      <c r="E156">
        <v>0</v>
      </c>
    </row>
    <row r="157" spans="2:5" hidden="1" x14ac:dyDescent="0.35">
      <c r="B157" t="s">
        <v>1314</v>
      </c>
      <c r="C157">
        <v>1</v>
      </c>
      <c r="D157">
        <v>1</v>
      </c>
      <c r="E157">
        <v>0</v>
      </c>
    </row>
    <row r="158" spans="2:5" hidden="1" x14ac:dyDescent="0.35">
      <c r="B158" t="s">
        <v>1316</v>
      </c>
      <c r="C158">
        <v>6</v>
      </c>
      <c r="D158">
        <v>6</v>
      </c>
      <c r="E158">
        <v>0</v>
      </c>
    </row>
    <row r="159" spans="2:5" hidden="1" x14ac:dyDescent="0.35">
      <c r="B159" t="s">
        <v>1318</v>
      </c>
      <c r="C159">
        <v>18</v>
      </c>
      <c r="D159">
        <v>18</v>
      </c>
      <c r="E159">
        <v>0</v>
      </c>
    </row>
    <row r="160" spans="2:5" hidden="1" x14ac:dyDescent="0.35">
      <c r="B160" t="s">
        <v>1320</v>
      </c>
      <c r="C160">
        <v>1</v>
      </c>
      <c r="D160">
        <v>1</v>
      </c>
      <c r="E160">
        <v>0</v>
      </c>
    </row>
    <row r="161" spans="2:5" x14ac:dyDescent="0.35">
      <c r="B161" t="s">
        <v>1322</v>
      </c>
      <c r="C161">
        <v>25</v>
      </c>
      <c r="D161">
        <v>24</v>
      </c>
      <c r="E161">
        <v>1</v>
      </c>
    </row>
    <row r="162" spans="2:5" hidden="1" x14ac:dyDescent="0.35">
      <c r="B162" t="s">
        <v>1327</v>
      </c>
      <c r="C162">
        <v>1</v>
      </c>
      <c r="D162">
        <v>1</v>
      </c>
      <c r="E162">
        <v>0</v>
      </c>
    </row>
    <row r="163" spans="2:5" hidden="1" x14ac:dyDescent="0.35">
      <c r="B163" t="s">
        <v>1328</v>
      </c>
      <c r="C163">
        <v>1</v>
      </c>
      <c r="D163">
        <v>1</v>
      </c>
      <c r="E163">
        <v>0</v>
      </c>
    </row>
    <row r="164" spans="2:5" hidden="1" x14ac:dyDescent="0.35">
      <c r="B164" t="s">
        <v>1329</v>
      </c>
      <c r="C164">
        <v>1</v>
      </c>
      <c r="D164">
        <v>1</v>
      </c>
      <c r="E164">
        <v>0</v>
      </c>
    </row>
    <row r="165" spans="2:5" x14ac:dyDescent="0.35">
      <c r="B165" s="123" t="s">
        <v>181</v>
      </c>
      <c r="C165" s="123">
        <v>5404</v>
      </c>
      <c r="D165" s="123">
        <v>5032</v>
      </c>
      <c r="E165" s="123">
        <v>372</v>
      </c>
    </row>
  </sheetData>
  <autoFilter ref="B4:E165" xr:uid="{B17A64E4-B0F4-480E-B8C3-EEF26E3C11F6}">
    <filterColumn colId="3">
      <filters>
        <filter val="1"/>
        <filter val="10"/>
        <filter val="13"/>
        <filter val="18"/>
        <filter val="2"/>
        <filter val="20"/>
        <filter val="26"/>
        <filter val="3"/>
        <filter val="35"/>
        <filter val="372"/>
        <filter val="48"/>
        <filter val="5"/>
        <filter val="50"/>
        <filter val="6"/>
        <filter val="89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2022-11-21T16:11:58Z</cp:lastPrinted>
  <dcterms:created xsi:type="dcterms:W3CDTF">2020-03-12T07:09:25Z</dcterms:created>
  <dcterms:modified xsi:type="dcterms:W3CDTF">2023-05-29T07:54:24Z</dcterms:modified>
</cp:coreProperties>
</file>